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atural Frac Area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<sst xmlns="http://schemas.openxmlformats.org/spreadsheetml/2006/main" count="93" uniqueCount="80">
  <si>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DESIGNING A GELANT TREATMENT IN A NATURALLY FRACTURED PRODUCTION WELL</t>
  </si>
  <si>
    <t xml:space="preserve">1.Does the well really intersect a fracture? </t>
  </si>
  <si>
    <t>Done by Darcy Law for Radial Flow or some other method.</t>
  </si>
  <si>
    <t xml:space="preserve">2.Is at least one water and one oil zone present? </t>
  </si>
  <si>
    <t>Only hope is that this is true.</t>
  </si>
  <si>
    <t xml:space="preserve">5.What is the fracture area near the well? </t>
  </si>
  <si>
    <t xml:space="preserve">8.How much gelant should be injected? </t>
  </si>
  <si>
    <t>3. HEIGHTS OF OIL AND WATER ZONES (if not known)</t>
  </si>
  <si>
    <t>Net pay, ft</t>
  </si>
  <si>
    <t>Original oil flow rate, BOPD</t>
  </si>
  <si>
    <t>Original water flow rate, BWPD</t>
  </si>
  <si>
    <t>Estimated original oil height, ft</t>
  </si>
  <si>
    <t>Estimated original water height, ft</t>
  </si>
  <si>
    <t>Pre-gel treatment oil rate, BOPD</t>
  </si>
  <si>
    <t>Pre-gel treatment water rate, BWPD</t>
  </si>
  <si>
    <t>Estimated pre-treatment oil height, ft</t>
  </si>
  <si>
    <t>Estimated pre-treatment water height, ft</t>
  </si>
  <si>
    <t>Compare with lab and simulation values.</t>
  </si>
  <si>
    <t xml:space="preserve">5. What is the fracture area near the well? </t>
  </si>
  <si>
    <t>Gelant injection rate, q, BPD</t>
  </si>
  <si>
    <t>Wellhead gelant injection pressure, psi</t>
  </si>
  <si>
    <t>Height  from wellhead to formation, ft</t>
  </si>
  <si>
    <t>Gelant density, g/ml</t>
  </si>
  <si>
    <t>Downhole gelant injection pressure, psi</t>
  </si>
  <si>
    <t>Injectivity or productivity index during water/oil injection or production, BPD/psi</t>
  </si>
  <si>
    <t>Pressure drop during gelant injection, psi</t>
  </si>
  <si>
    <t>gelant viscosity, cp</t>
  </si>
  <si>
    <t>oil viscosity, cp</t>
  </si>
  <si>
    <t>water viscosity, cp</t>
  </si>
  <si>
    <t>Post treatment pressure drawdown, psi =</t>
  </si>
  <si>
    <t xml:space="preserve">8. How much gelant should be injected? </t>
  </si>
  <si>
    <t>BOPD</t>
  </si>
  <si>
    <t>BWPD</t>
  </si>
  <si>
    <r>
      <t xml:space="preserve">3.What is </t>
    </r>
    <r>
      <rPr>
        <b/>
        <i/>
        <sz val="20"/>
        <color indexed="8"/>
        <rFont val="Arial"/>
        <family val="0"/>
      </rPr>
      <t>h</t>
    </r>
    <r>
      <rPr>
        <b/>
        <i/>
        <vertAlign val="subscript"/>
        <sz val="20"/>
        <color indexed="8"/>
        <rFont val="Arial"/>
        <family val="2"/>
      </rPr>
      <t>water</t>
    </r>
    <r>
      <rPr>
        <b/>
        <i/>
        <sz val="20"/>
        <color indexed="8"/>
        <rFont val="Arial"/>
        <family val="0"/>
      </rPr>
      <t xml:space="preserve"> / h</t>
    </r>
    <r>
      <rPr>
        <b/>
        <i/>
        <vertAlign val="subscript"/>
        <sz val="20"/>
        <color indexed="8"/>
        <rFont val="Arial"/>
        <family val="2"/>
      </rPr>
      <t>oil</t>
    </r>
    <r>
      <rPr>
        <b/>
        <sz val="20"/>
        <color indexed="8"/>
        <rFont val="Arial"/>
        <family val="0"/>
      </rPr>
      <t xml:space="preserve"> ?</t>
    </r>
    <r>
      <rPr>
        <b/>
        <i/>
        <sz val="20"/>
        <color indexed="8"/>
        <rFont val="Arial"/>
        <family val="0"/>
      </rPr>
      <t xml:space="preserve"> </t>
    </r>
  </si>
  <si>
    <r>
      <t xml:space="preserve">4.What is the endpoint </t>
    </r>
    <r>
      <rPr>
        <b/>
        <i/>
        <sz val="20"/>
        <color indexed="8"/>
        <rFont val="Arial"/>
        <family val="0"/>
      </rPr>
      <t>k</t>
    </r>
    <r>
      <rPr>
        <b/>
        <i/>
        <vertAlign val="subscript"/>
        <sz val="20"/>
        <color indexed="8"/>
        <rFont val="Arial"/>
        <family val="2"/>
      </rPr>
      <t>rw</t>
    </r>
    <r>
      <rPr>
        <b/>
        <i/>
        <sz val="20"/>
        <color indexed="8"/>
        <rFont val="Arial"/>
        <family val="0"/>
      </rPr>
      <t xml:space="preserve"> / k</t>
    </r>
    <r>
      <rPr>
        <b/>
        <i/>
        <vertAlign val="subscript"/>
        <sz val="20"/>
        <color indexed="8"/>
        <rFont val="Arial"/>
        <family val="2"/>
      </rPr>
      <t>ro</t>
    </r>
    <r>
      <rPr>
        <b/>
        <sz val="20"/>
        <color indexed="8"/>
        <rFont val="Arial"/>
        <family val="0"/>
      </rPr>
      <t xml:space="preserve">? </t>
    </r>
  </si>
  <si>
    <r>
      <t xml:space="preserve">6.What is </t>
    </r>
    <r>
      <rPr>
        <b/>
        <i/>
        <sz val="20"/>
        <color indexed="8"/>
        <rFont val="Arial"/>
        <family val="0"/>
      </rPr>
      <t>L</t>
    </r>
    <r>
      <rPr>
        <b/>
        <i/>
        <vertAlign val="subscript"/>
        <sz val="20"/>
        <color indexed="8"/>
        <rFont val="Arial"/>
        <family val="2"/>
      </rPr>
      <t>pwater</t>
    </r>
    <r>
      <rPr>
        <b/>
        <i/>
        <sz val="20"/>
        <color indexed="8"/>
        <rFont val="Arial"/>
        <family val="0"/>
      </rPr>
      <t xml:space="preserve"> / L</t>
    </r>
    <r>
      <rPr>
        <b/>
        <i/>
        <vertAlign val="subscript"/>
        <sz val="20"/>
        <color indexed="8"/>
        <rFont val="Arial"/>
        <family val="2"/>
      </rPr>
      <t>poil</t>
    </r>
    <r>
      <rPr>
        <b/>
        <sz val="20"/>
        <color indexed="8"/>
        <rFont val="Arial"/>
        <family val="0"/>
      </rPr>
      <t xml:space="preserve">? (Relative gelant leakoff) </t>
    </r>
  </si>
  <si>
    <r>
      <t xml:space="preserve">7.What are </t>
    </r>
    <r>
      <rPr>
        <b/>
        <i/>
        <sz val="20"/>
        <color indexed="8"/>
        <rFont val="Arial"/>
        <family val="0"/>
      </rPr>
      <t>F</t>
    </r>
    <r>
      <rPr>
        <b/>
        <i/>
        <vertAlign val="subscript"/>
        <sz val="20"/>
        <color indexed="8"/>
        <rFont val="Arial"/>
        <family val="2"/>
      </rPr>
      <t>rrw</t>
    </r>
    <r>
      <rPr>
        <b/>
        <sz val="20"/>
        <color indexed="8"/>
        <rFont val="Arial"/>
        <family val="0"/>
      </rPr>
      <t xml:space="preserve"> and </t>
    </r>
    <r>
      <rPr>
        <b/>
        <i/>
        <sz val="20"/>
        <color indexed="8"/>
        <rFont val="Arial"/>
        <family val="0"/>
      </rPr>
      <t>F</t>
    </r>
    <r>
      <rPr>
        <b/>
        <i/>
        <vertAlign val="subscript"/>
        <sz val="20"/>
        <color indexed="8"/>
        <rFont val="Arial"/>
        <family val="2"/>
      </rPr>
      <t>rro</t>
    </r>
    <r>
      <rPr>
        <b/>
        <sz val="20"/>
        <color indexed="8"/>
        <rFont val="Arial"/>
        <family val="0"/>
      </rPr>
      <t xml:space="preserve"> ? </t>
    </r>
  </si>
  <si>
    <r>
      <t xml:space="preserve">Accurate downhole </t>
    </r>
    <r>
      <rPr>
        <b/>
        <sz val="16"/>
        <color indexed="8"/>
        <rFont val="Symbol"/>
        <family val="1"/>
      </rPr>
      <t>D</t>
    </r>
    <r>
      <rPr>
        <b/>
        <sz val="16"/>
        <color indexed="8"/>
        <rFont val="Arial"/>
        <family val="0"/>
      </rPr>
      <t xml:space="preserve">p measurements are very important before, during and after gelant placement!!! </t>
    </r>
  </si>
  <si>
    <r>
      <t xml:space="preserve">4. What is the endpoint </t>
    </r>
    <r>
      <rPr>
        <b/>
        <i/>
        <sz val="18"/>
        <color indexed="8"/>
        <rFont val="Arial"/>
        <family val="0"/>
      </rPr>
      <t>k</t>
    </r>
    <r>
      <rPr>
        <b/>
        <i/>
        <vertAlign val="subscript"/>
        <sz val="18"/>
        <color indexed="8"/>
        <rFont val="Arial"/>
        <family val="0"/>
      </rPr>
      <t>rw</t>
    </r>
    <r>
      <rPr>
        <b/>
        <i/>
        <sz val="18"/>
        <color indexed="8"/>
        <rFont val="Arial"/>
        <family val="0"/>
      </rPr>
      <t xml:space="preserve"> / k</t>
    </r>
    <r>
      <rPr>
        <b/>
        <i/>
        <vertAlign val="subscript"/>
        <sz val="18"/>
        <color indexed="8"/>
        <rFont val="Arial"/>
        <family val="0"/>
      </rPr>
      <t>ro</t>
    </r>
    <r>
      <rPr>
        <b/>
        <sz val="18"/>
        <color indexed="8"/>
        <rFont val="Arial"/>
        <family val="0"/>
      </rPr>
      <t xml:space="preserve">? </t>
    </r>
  </si>
  <si>
    <r>
      <t>k</t>
    </r>
    <r>
      <rPr>
        <b/>
        <vertAlign val="subscript"/>
        <sz val="24"/>
        <color indexed="10"/>
        <rFont val="Arial"/>
        <family val="2"/>
      </rPr>
      <t>w</t>
    </r>
    <r>
      <rPr>
        <b/>
        <sz val="24"/>
        <color indexed="10"/>
        <rFont val="Arial"/>
        <family val="0"/>
      </rPr>
      <t>/k</t>
    </r>
    <r>
      <rPr>
        <b/>
        <vertAlign val="subscript"/>
        <sz val="24"/>
        <color indexed="10"/>
        <rFont val="Arial"/>
        <family val="2"/>
      </rPr>
      <t>o</t>
    </r>
    <r>
      <rPr>
        <b/>
        <sz val="24"/>
        <color indexed="10"/>
        <rFont val="Arial"/>
        <family val="0"/>
      </rPr>
      <t xml:space="preserve"> = [q</t>
    </r>
    <r>
      <rPr>
        <b/>
        <vertAlign val="subscript"/>
        <sz val="24"/>
        <color indexed="10"/>
        <rFont val="Arial"/>
        <family val="2"/>
      </rPr>
      <t>water2</t>
    </r>
    <r>
      <rPr>
        <b/>
        <sz val="24"/>
        <color indexed="10"/>
        <rFont val="Arial"/>
        <family val="0"/>
      </rPr>
      <t xml:space="preserve"> </t>
    </r>
    <r>
      <rPr>
        <b/>
        <sz val="24"/>
        <color indexed="10"/>
        <rFont val="Symbol"/>
        <family val="1"/>
      </rPr>
      <t>m</t>
    </r>
    <r>
      <rPr>
        <b/>
        <vertAlign val="subscript"/>
        <sz val="24"/>
        <color indexed="10"/>
        <rFont val="Arial"/>
        <family val="2"/>
      </rPr>
      <t xml:space="preserve">w </t>
    </r>
    <r>
      <rPr>
        <b/>
        <sz val="24"/>
        <color indexed="10"/>
        <rFont val="Arial"/>
        <family val="0"/>
      </rPr>
      <t>B</t>
    </r>
    <r>
      <rPr>
        <b/>
        <vertAlign val="subscript"/>
        <sz val="24"/>
        <color indexed="10"/>
        <rFont val="Arial"/>
        <family val="2"/>
      </rPr>
      <t>w</t>
    </r>
    <r>
      <rPr>
        <b/>
        <sz val="24"/>
        <color indexed="10"/>
        <rFont val="Arial"/>
        <family val="0"/>
      </rPr>
      <t xml:space="preserve"> h</t>
    </r>
    <r>
      <rPr>
        <b/>
        <vertAlign val="subscript"/>
        <sz val="24"/>
        <color indexed="10"/>
        <rFont val="Arial"/>
        <family val="2"/>
      </rPr>
      <t>oil1</t>
    </r>
    <r>
      <rPr>
        <b/>
        <sz val="24"/>
        <color indexed="10"/>
        <rFont val="Arial"/>
        <family val="0"/>
      </rPr>
      <t>]/[ q</t>
    </r>
    <r>
      <rPr>
        <b/>
        <vertAlign val="subscript"/>
        <sz val="24"/>
        <color indexed="10"/>
        <rFont val="Arial"/>
        <family val="2"/>
      </rPr>
      <t>oil1</t>
    </r>
    <r>
      <rPr>
        <b/>
        <sz val="24"/>
        <color indexed="10"/>
        <rFont val="Arial"/>
        <family val="0"/>
      </rPr>
      <t xml:space="preserve"> </t>
    </r>
    <r>
      <rPr>
        <b/>
        <sz val="24"/>
        <color indexed="10"/>
        <rFont val="Symbol"/>
        <family val="1"/>
      </rPr>
      <t>m</t>
    </r>
    <r>
      <rPr>
        <b/>
        <vertAlign val="subscript"/>
        <sz val="24"/>
        <color indexed="10"/>
        <rFont val="Arial"/>
        <family val="2"/>
      </rPr>
      <t xml:space="preserve">w </t>
    </r>
    <r>
      <rPr>
        <b/>
        <sz val="24"/>
        <color indexed="10"/>
        <rFont val="Arial"/>
        <family val="0"/>
      </rPr>
      <t>B</t>
    </r>
    <r>
      <rPr>
        <b/>
        <vertAlign val="subscript"/>
        <sz val="24"/>
        <color indexed="10"/>
        <rFont val="Arial"/>
        <family val="2"/>
      </rPr>
      <t>w</t>
    </r>
    <r>
      <rPr>
        <b/>
        <sz val="24"/>
        <color indexed="10"/>
        <rFont val="Arial"/>
        <family val="0"/>
      </rPr>
      <t xml:space="preserve"> h</t>
    </r>
    <r>
      <rPr>
        <b/>
        <vertAlign val="subscript"/>
        <sz val="24"/>
        <color indexed="10"/>
        <rFont val="Arial"/>
        <family val="2"/>
      </rPr>
      <t>water2</t>
    </r>
    <r>
      <rPr>
        <b/>
        <sz val="24"/>
        <color indexed="10"/>
        <rFont val="Arial"/>
        <family val="0"/>
      </rPr>
      <t>]</t>
    </r>
  </si>
  <si>
    <r>
      <t>Original oil rate, q</t>
    </r>
    <r>
      <rPr>
        <b/>
        <vertAlign val="subscript"/>
        <sz val="12"/>
        <rFont val="Arial"/>
        <family val="2"/>
      </rPr>
      <t>oil1</t>
    </r>
    <r>
      <rPr>
        <b/>
        <sz val="12"/>
        <rFont val="Arial"/>
        <family val="2"/>
      </rPr>
      <t>, BOPD</t>
    </r>
  </si>
  <si>
    <r>
      <t>Original oil height, h</t>
    </r>
    <r>
      <rPr>
        <b/>
        <vertAlign val="subscript"/>
        <sz val="12"/>
        <rFont val="Arial"/>
        <family val="2"/>
      </rPr>
      <t>oil1</t>
    </r>
    <r>
      <rPr>
        <b/>
        <sz val="12"/>
        <rFont val="Arial"/>
        <family val="2"/>
      </rPr>
      <t>, ft</t>
    </r>
  </si>
  <si>
    <r>
      <t>Pre-gel treatment water rate, q</t>
    </r>
    <r>
      <rPr>
        <b/>
        <vertAlign val="subscript"/>
        <sz val="12"/>
        <rFont val="Arial"/>
        <family val="2"/>
      </rPr>
      <t>water2</t>
    </r>
    <r>
      <rPr>
        <b/>
        <sz val="12"/>
        <rFont val="Arial"/>
        <family val="2"/>
      </rPr>
      <t>, BWPD</t>
    </r>
  </si>
  <si>
    <r>
      <t>Pre-gel treatment water height, h</t>
    </r>
    <r>
      <rPr>
        <b/>
        <vertAlign val="subscript"/>
        <sz val="12"/>
        <rFont val="Arial"/>
        <family val="2"/>
      </rPr>
      <t>water2</t>
    </r>
    <r>
      <rPr>
        <b/>
        <sz val="12"/>
        <rFont val="Arial"/>
        <family val="2"/>
      </rPr>
      <t>, ft</t>
    </r>
  </si>
  <si>
    <r>
      <t xml:space="preserve">Oil viscosity, </t>
    </r>
    <r>
      <rPr>
        <b/>
        <sz val="12"/>
        <rFont val="Symbol"/>
        <family val="1"/>
      </rPr>
      <t>m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, cp</t>
    </r>
  </si>
  <si>
    <r>
      <t xml:space="preserve">Water viscosity, </t>
    </r>
    <r>
      <rPr>
        <b/>
        <sz val="12"/>
        <rFont val="Symbol"/>
        <family val="1"/>
      </rPr>
      <t>m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, cp</t>
    </r>
  </si>
  <si>
    <r>
      <t>Oil formation volume factor, B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, STB/reservoir bbl</t>
    </r>
  </si>
  <si>
    <r>
      <t>Water formation volume factor, B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, STB/reservoir bbl</t>
    </r>
  </si>
  <si>
    <r>
      <t>k</t>
    </r>
    <r>
      <rPr>
        <b/>
        <vertAlign val="subscript"/>
        <sz val="14"/>
        <rFont val="Arial"/>
        <family val="2"/>
      </rPr>
      <t>w</t>
    </r>
    <r>
      <rPr>
        <b/>
        <sz val="14"/>
        <rFont val="Arial"/>
        <family val="2"/>
      </rPr>
      <t>/k</t>
    </r>
    <r>
      <rPr>
        <b/>
        <vertAlign val="sub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</t>
    </r>
  </si>
  <si>
    <r>
      <t>A</t>
    </r>
    <r>
      <rPr>
        <b/>
        <vertAlign val="subscript"/>
        <sz val="24"/>
        <color indexed="10"/>
        <rFont val="Arial"/>
        <family val="2"/>
      </rPr>
      <t>f</t>
    </r>
    <r>
      <rPr>
        <b/>
        <sz val="24"/>
        <color indexed="10"/>
        <rFont val="Arial"/>
        <family val="2"/>
      </rPr>
      <t xml:space="preserve">  </t>
    </r>
    <r>
      <rPr>
        <b/>
        <sz val="24"/>
        <color indexed="10"/>
        <rFont val="Symbol"/>
        <family val="1"/>
      </rPr>
      <t>»</t>
    </r>
    <r>
      <rPr>
        <b/>
        <sz val="24"/>
        <color indexed="10"/>
        <rFont val="Arial"/>
        <family val="0"/>
      </rPr>
      <t xml:space="preserve"> {V</t>
    </r>
    <r>
      <rPr>
        <b/>
        <vertAlign val="subscript"/>
        <sz val="24"/>
        <color indexed="10"/>
        <rFont val="Arial"/>
        <family val="2"/>
      </rPr>
      <t>gelant</t>
    </r>
    <r>
      <rPr>
        <b/>
        <sz val="24"/>
        <color indexed="10"/>
        <rFont val="Arial"/>
        <family val="0"/>
      </rPr>
      <t xml:space="preserve"> q </t>
    </r>
    <r>
      <rPr>
        <b/>
        <sz val="24"/>
        <color indexed="10"/>
        <rFont val="Symbol"/>
        <family val="1"/>
      </rPr>
      <t>m</t>
    </r>
    <r>
      <rPr>
        <b/>
        <vertAlign val="subscript"/>
        <sz val="24"/>
        <color indexed="10"/>
        <rFont val="Arial"/>
        <family val="2"/>
      </rPr>
      <t>gelant</t>
    </r>
    <r>
      <rPr>
        <b/>
        <sz val="24"/>
        <color indexed="10"/>
        <rFont val="Arial"/>
        <family val="0"/>
      </rPr>
      <t xml:space="preserve"> </t>
    </r>
    <r>
      <rPr>
        <b/>
        <i/>
        <sz val="24"/>
        <color indexed="10"/>
        <rFont val="Arial"/>
        <family val="0"/>
      </rPr>
      <t>/</t>
    </r>
    <r>
      <rPr>
        <b/>
        <sz val="24"/>
        <color indexed="10"/>
        <rFont val="Arial"/>
        <family val="0"/>
      </rPr>
      <t xml:space="preserve"> [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</t>
    </r>
    <r>
      <rPr>
        <b/>
        <vertAlign val="subscript"/>
        <sz val="24"/>
        <color indexed="10"/>
        <rFont val="Arial"/>
        <family val="2"/>
      </rPr>
      <t>gb</t>
    </r>
    <r>
      <rPr>
        <b/>
        <sz val="24"/>
        <color indexed="10"/>
        <rFont val="Arial"/>
        <family val="0"/>
      </rPr>
      <t xml:space="preserve"> k</t>
    </r>
    <r>
      <rPr>
        <b/>
        <vertAlign val="subscript"/>
        <sz val="24"/>
        <color indexed="10"/>
        <rFont val="Arial"/>
        <family val="2"/>
      </rPr>
      <t>w</t>
    </r>
    <r>
      <rPr>
        <b/>
        <sz val="24"/>
        <color indexed="10"/>
        <rFont val="Arial"/>
        <family val="0"/>
      </rPr>
      <t xml:space="preserve"> </t>
    </r>
    <r>
      <rPr>
        <b/>
        <sz val="24"/>
        <color indexed="10"/>
        <rFont val="Symbol"/>
        <family val="1"/>
      </rPr>
      <t>f</t>
    </r>
    <r>
      <rPr>
        <b/>
        <sz val="24"/>
        <color indexed="10"/>
        <rFont val="Arial"/>
        <family val="0"/>
      </rPr>
      <t xml:space="preserve"> (1-S</t>
    </r>
    <r>
      <rPr>
        <b/>
        <vertAlign val="subscript"/>
        <sz val="24"/>
        <color indexed="10"/>
        <rFont val="Arial"/>
        <family val="2"/>
      </rPr>
      <t>or</t>
    </r>
    <r>
      <rPr>
        <b/>
        <sz val="24"/>
        <color indexed="10"/>
        <rFont val="Arial"/>
        <family val="0"/>
      </rPr>
      <t>)]}</t>
    </r>
    <r>
      <rPr>
        <b/>
        <vertAlign val="superscript"/>
        <sz val="24"/>
        <color indexed="10"/>
        <rFont val="Arial"/>
        <family val="2"/>
      </rPr>
      <t>0.5</t>
    </r>
    <r>
      <rPr>
        <b/>
        <sz val="16"/>
        <color indexed="10"/>
        <rFont val="Arial"/>
        <family val="0"/>
      </rPr>
      <t xml:space="preserve"> </t>
    </r>
  </si>
  <si>
    <r>
      <t>Gelant volume, V</t>
    </r>
    <r>
      <rPr>
        <b/>
        <vertAlign val="subscript"/>
        <sz val="12"/>
        <rFont val="Arial"/>
        <family val="2"/>
      </rPr>
      <t>gelant</t>
    </r>
    <r>
      <rPr>
        <b/>
        <sz val="12"/>
        <rFont val="Arial"/>
        <family val="2"/>
      </rPr>
      <t>, bbl</t>
    </r>
  </si>
  <si>
    <r>
      <t xml:space="preserve">Gelant viscosity, </t>
    </r>
    <r>
      <rPr>
        <b/>
        <sz val="12"/>
        <rFont val="Symbol"/>
        <family val="1"/>
      </rPr>
      <t>m</t>
    </r>
    <r>
      <rPr>
        <b/>
        <vertAlign val="subscript"/>
        <sz val="12"/>
        <rFont val="Arial"/>
        <family val="2"/>
      </rPr>
      <t>gelant</t>
    </r>
  </si>
  <si>
    <r>
      <t>Reservoir pressure, p</t>
    </r>
    <r>
      <rPr>
        <b/>
        <vertAlign val="subscript"/>
        <sz val="12"/>
        <rFont val="Arial"/>
        <family val="2"/>
      </rPr>
      <t xml:space="preserve">r, </t>
    </r>
    <r>
      <rPr>
        <b/>
        <sz val="12"/>
        <rFont val="Arial"/>
        <family val="2"/>
      </rPr>
      <t>psi</t>
    </r>
  </si>
  <si>
    <r>
      <t xml:space="preserve">Pressure drop across the gelant bank, </t>
    </r>
    <r>
      <rPr>
        <b/>
        <sz val="12"/>
        <rFont val="Symbol"/>
        <family val="0"/>
      </rPr>
      <t>D</t>
    </r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gb</t>
    </r>
    <r>
      <rPr>
        <b/>
        <sz val="12"/>
        <rFont val="Arial"/>
        <family val="2"/>
      </rPr>
      <t>, psi</t>
    </r>
  </si>
  <si>
    <r>
      <t>Effective permeability to water, k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, md</t>
    </r>
  </si>
  <si>
    <r>
      <t xml:space="preserve">Rock porosity, </t>
    </r>
    <r>
      <rPr>
        <b/>
        <sz val="12"/>
        <rFont val="Symbol"/>
        <family val="0"/>
      </rPr>
      <t>f</t>
    </r>
  </si>
  <si>
    <r>
      <t>Residual oil saturation, S</t>
    </r>
    <r>
      <rPr>
        <b/>
        <vertAlign val="subscript"/>
        <sz val="12"/>
        <rFont val="Arial"/>
        <family val="2"/>
      </rPr>
      <t>or</t>
    </r>
  </si>
  <si>
    <r>
      <t>Effective fracture area, A</t>
    </r>
    <r>
      <rPr>
        <b/>
        <vertAlign val="subscript"/>
        <sz val="14"/>
        <rFont val="Arial"/>
        <family val="2"/>
      </rPr>
      <t>f</t>
    </r>
    <r>
      <rPr>
        <b/>
        <sz val="14"/>
        <rFont val="Arial"/>
        <family val="2"/>
      </rPr>
      <t>, ft</t>
    </r>
    <r>
      <rPr>
        <b/>
        <vertAlign val="superscript"/>
        <sz val="14"/>
        <rFont val="Arial"/>
        <family val="2"/>
      </rPr>
      <t>2</t>
    </r>
  </si>
  <si>
    <r>
      <t xml:space="preserve">6. What is </t>
    </r>
    <r>
      <rPr>
        <b/>
        <i/>
        <sz val="18"/>
        <color indexed="8"/>
        <rFont val="Arial"/>
        <family val="0"/>
      </rPr>
      <t>L</t>
    </r>
    <r>
      <rPr>
        <b/>
        <i/>
        <vertAlign val="subscript"/>
        <sz val="18"/>
        <color indexed="8"/>
        <rFont val="Arial"/>
        <family val="0"/>
      </rPr>
      <t>pwater</t>
    </r>
    <r>
      <rPr>
        <b/>
        <i/>
        <sz val="18"/>
        <color indexed="8"/>
        <rFont val="Arial"/>
        <family val="0"/>
      </rPr>
      <t xml:space="preserve"> / L</t>
    </r>
    <r>
      <rPr>
        <b/>
        <i/>
        <vertAlign val="subscript"/>
        <sz val="18"/>
        <color indexed="8"/>
        <rFont val="Arial"/>
        <family val="0"/>
      </rPr>
      <t>poil</t>
    </r>
    <r>
      <rPr>
        <b/>
        <sz val="18"/>
        <color indexed="8"/>
        <rFont val="Arial"/>
        <family val="0"/>
      </rPr>
      <t xml:space="preserve">? (Relative gelant leakoff) </t>
    </r>
  </si>
  <si>
    <r>
      <t>L</t>
    </r>
    <r>
      <rPr>
        <b/>
        <sz val="16"/>
        <color indexed="10"/>
        <rFont val="Arial"/>
        <family val="2"/>
      </rPr>
      <t>po</t>
    </r>
    <r>
      <rPr>
        <b/>
        <sz val="24"/>
        <color indexed="10"/>
        <rFont val="Arial"/>
        <family val="2"/>
      </rPr>
      <t>/L</t>
    </r>
    <r>
      <rPr>
        <b/>
        <sz val="16"/>
        <color indexed="10"/>
        <rFont val="Arial"/>
        <family val="2"/>
      </rPr>
      <t>pw</t>
    </r>
    <r>
      <rPr>
        <b/>
        <sz val="24"/>
        <color indexed="10"/>
        <rFont val="Arial"/>
        <family val="2"/>
      </rPr>
      <t xml:space="preserve"> = {{1 + [(</t>
    </r>
    <r>
      <rPr>
        <b/>
        <sz val="24"/>
        <color indexed="10"/>
        <rFont val="Symbol"/>
        <family val="0"/>
      </rPr>
      <t>f</t>
    </r>
    <r>
      <rPr>
        <b/>
        <vertAlign val="subscript"/>
        <sz val="24"/>
        <color indexed="10"/>
        <rFont val="Arial"/>
        <family val="2"/>
      </rPr>
      <t>w</t>
    </r>
    <r>
      <rPr>
        <b/>
        <sz val="24"/>
        <color indexed="10"/>
        <rFont val="Arial"/>
        <family val="2"/>
      </rPr>
      <t xml:space="preserve"> k</t>
    </r>
    <r>
      <rPr>
        <b/>
        <sz val="16"/>
        <color indexed="10"/>
        <rFont val="Arial"/>
        <family val="2"/>
      </rPr>
      <t>o</t>
    </r>
    <r>
      <rPr>
        <b/>
        <sz val="24"/>
        <color indexed="10"/>
        <rFont val="Arial"/>
        <family val="2"/>
      </rPr>
      <t>)/(</t>
    </r>
    <r>
      <rPr>
        <b/>
        <sz val="24"/>
        <color indexed="10"/>
        <rFont val="Symbol"/>
        <family val="0"/>
      </rPr>
      <t>f</t>
    </r>
    <r>
      <rPr>
        <b/>
        <sz val="16"/>
        <color indexed="10"/>
        <rFont val="Arial"/>
        <family val="2"/>
      </rPr>
      <t>o</t>
    </r>
    <r>
      <rPr>
        <b/>
        <sz val="24"/>
        <color indexed="10"/>
        <rFont val="Arial"/>
        <family val="2"/>
      </rPr>
      <t xml:space="preserve"> k</t>
    </r>
    <r>
      <rPr>
        <b/>
        <sz val="16"/>
        <color indexed="10"/>
        <rFont val="Arial"/>
        <family val="2"/>
      </rPr>
      <t>w</t>
    </r>
    <r>
      <rPr>
        <b/>
        <sz val="24"/>
        <color indexed="10"/>
        <rFont val="Arial"/>
        <family val="2"/>
      </rPr>
      <t>)]((F</t>
    </r>
    <r>
      <rPr>
        <b/>
        <sz val="16"/>
        <color indexed="10"/>
        <rFont val="Arial"/>
        <family val="2"/>
      </rPr>
      <t>r</t>
    </r>
    <r>
      <rPr>
        <b/>
        <sz val="24"/>
        <color indexed="10"/>
        <rFont val="Arial"/>
        <family val="2"/>
      </rPr>
      <t>)</t>
    </r>
    <r>
      <rPr>
        <b/>
        <vertAlign val="superscript"/>
        <sz val="24"/>
        <color indexed="10"/>
        <rFont val="Arial"/>
        <family val="2"/>
      </rPr>
      <t>2</t>
    </r>
    <r>
      <rPr>
        <b/>
        <sz val="24"/>
        <color indexed="10"/>
        <rFont val="Arial"/>
        <family val="2"/>
      </rPr>
      <t xml:space="preserve"> - 1)}</t>
    </r>
    <r>
      <rPr>
        <b/>
        <vertAlign val="superscript"/>
        <sz val="24"/>
        <color indexed="10"/>
        <rFont val="Arial"/>
        <family val="2"/>
      </rPr>
      <t>0.5</t>
    </r>
    <r>
      <rPr>
        <b/>
        <sz val="24"/>
        <color indexed="10"/>
        <rFont val="Arial"/>
        <family val="2"/>
      </rPr>
      <t xml:space="preserve"> - 1}/ (F</t>
    </r>
    <r>
      <rPr>
        <b/>
        <sz val="16"/>
        <color indexed="10"/>
        <rFont val="Arial"/>
        <family val="2"/>
      </rPr>
      <t>r</t>
    </r>
    <r>
      <rPr>
        <b/>
        <sz val="24"/>
        <color indexed="10"/>
        <rFont val="Arial"/>
        <family val="2"/>
      </rPr>
      <t xml:space="preserve"> - 1)</t>
    </r>
  </si>
  <si>
    <r>
      <t>k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/k</t>
    </r>
    <r>
      <rPr>
        <b/>
        <vertAlign val="subscript"/>
        <sz val="12"/>
        <rFont val="Arial"/>
        <family val="2"/>
      </rPr>
      <t>o</t>
    </r>
  </si>
  <si>
    <r>
      <t>L</t>
    </r>
    <r>
      <rPr>
        <b/>
        <vertAlign val="subscript"/>
        <sz val="14"/>
        <rFont val="Arial"/>
        <family val="2"/>
      </rPr>
      <t>po</t>
    </r>
    <r>
      <rPr>
        <b/>
        <sz val="14"/>
        <rFont val="Arial"/>
        <family val="2"/>
      </rPr>
      <t>/L</t>
    </r>
    <r>
      <rPr>
        <b/>
        <vertAlign val="subscript"/>
        <sz val="14"/>
        <rFont val="Arial"/>
        <family val="2"/>
      </rPr>
      <t>pw</t>
    </r>
  </si>
  <si>
    <r>
      <t xml:space="preserve">7. What are </t>
    </r>
    <r>
      <rPr>
        <b/>
        <i/>
        <sz val="18"/>
        <color indexed="8"/>
        <rFont val="Arial"/>
        <family val="0"/>
      </rPr>
      <t>F</t>
    </r>
    <r>
      <rPr>
        <b/>
        <i/>
        <vertAlign val="subscript"/>
        <sz val="18"/>
        <color indexed="8"/>
        <rFont val="Arial"/>
        <family val="0"/>
      </rPr>
      <t>rrw</t>
    </r>
    <r>
      <rPr>
        <b/>
        <sz val="18"/>
        <color indexed="8"/>
        <rFont val="Arial"/>
        <family val="0"/>
      </rPr>
      <t xml:space="preserve"> and </t>
    </r>
    <r>
      <rPr>
        <b/>
        <i/>
        <sz val="18"/>
        <color indexed="8"/>
        <rFont val="Arial"/>
        <family val="0"/>
      </rPr>
      <t>F</t>
    </r>
    <r>
      <rPr>
        <b/>
        <i/>
        <vertAlign val="subscript"/>
        <sz val="18"/>
        <color indexed="8"/>
        <rFont val="Arial"/>
        <family val="0"/>
      </rPr>
      <t>rro</t>
    </r>
    <r>
      <rPr>
        <b/>
        <sz val="18"/>
        <color indexed="8"/>
        <rFont val="Arial"/>
        <family val="0"/>
      </rPr>
      <t xml:space="preserve"> ? </t>
    </r>
  </si>
  <si>
    <r>
      <t>L</t>
    </r>
    <r>
      <rPr>
        <b/>
        <sz val="16"/>
        <color indexed="10"/>
        <rFont val="Arial"/>
        <family val="0"/>
      </rPr>
      <t>e</t>
    </r>
    <r>
      <rPr>
        <b/>
        <sz val="24"/>
        <color indexed="10"/>
        <rFont val="Arial"/>
        <family val="0"/>
      </rPr>
      <t xml:space="preserve"> = [k</t>
    </r>
    <r>
      <rPr>
        <b/>
        <sz val="16"/>
        <color indexed="10"/>
        <rFont val="Arial"/>
        <family val="0"/>
      </rPr>
      <t>w</t>
    </r>
    <r>
      <rPr>
        <b/>
        <sz val="24"/>
        <color indexed="10"/>
        <rFont val="Arial"/>
        <family val="0"/>
      </rPr>
      <t xml:space="preserve"> A</t>
    </r>
    <r>
      <rPr>
        <b/>
        <sz val="16"/>
        <color indexed="10"/>
        <rFont val="Arial"/>
        <family val="0"/>
      </rPr>
      <t>f</t>
    </r>
    <r>
      <rPr>
        <b/>
        <sz val="24"/>
        <color indexed="10"/>
        <rFont val="Arial"/>
        <family val="0"/>
      </rPr>
      <t xml:space="preserve"> /</t>
    </r>
    <r>
      <rPr>
        <b/>
        <sz val="24"/>
        <color indexed="10"/>
        <rFont val="Symbol"/>
        <family val="1"/>
      </rPr>
      <t>m</t>
    </r>
    <r>
      <rPr>
        <b/>
        <sz val="16"/>
        <color indexed="10"/>
        <rFont val="Arial"/>
        <family val="0"/>
      </rPr>
      <t>w</t>
    </r>
    <r>
      <rPr>
        <b/>
        <sz val="24"/>
        <color indexed="10"/>
        <rFont val="Arial"/>
        <family val="0"/>
      </rPr>
      <t>] / [(q /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p)</t>
    </r>
    <r>
      <rPr>
        <b/>
        <sz val="16"/>
        <color indexed="10"/>
        <rFont val="Arial"/>
        <family val="0"/>
      </rPr>
      <t>waterbefore</t>
    </r>
    <r>
      <rPr>
        <b/>
        <sz val="24"/>
        <color indexed="10"/>
        <rFont val="Arial"/>
        <family val="0"/>
      </rPr>
      <t xml:space="preserve">] </t>
    </r>
  </si>
  <si>
    <r>
      <t>F</t>
    </r>
    <r>
      <rPr>
        <b/>
        <sz val="16"/>
        <color indexed="10"/>
        <rFont val="Arial"/>
        <family val="0"/>
      </rPr>
      <t>rro</t>
    </r>
    <r>
      <rPr>
        <b/>
        <sz val="24"/>
        <color indexed="10"/>
        <rFont val="Arial"/>
        <family val="0"/>
      </rPr>
      <t xml:space="preserve"> = 1 + [(q/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p)</t>
    </r>
    <r>
      <rPr>
        <b/>
        <sz val="16"/>
        <color indexed="10"/>
        <rFont val="Arial"/>
        <family val="0"/>
      </rPr>
      <t>oilbefore</t>
    </r>
    <r>
      <rPr>
        <b/>
        <sz val="24"/>
        <color indexed="10"/>
        <rFont val="Arial"/>
        <family val="0"/>
      </rPr>
      <t>)/(q/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p)</t>
    </r>
    <r>
      <rPr>
        <b/>
        <sz val="16"/>
        <color indexed="10"/>
        <rFont val="Arial"/>
        <family val="0"/>
      </rPr>
      <t>oilafter</t>
    </r>
    <r>
      <rPr>
        <b/>
        <sz val="24"/>
        <color indexed="10"/>
        <rFont val="Arial"/>
        <family val="0"/>
      </rPr>
      <t xml:space="preserve">) </t>
    </r>
    <r>
      <rPr>
        <b/>
        <sz val="24"/>
        <color indexed="10"/>
        <rFont val="Symbol"/>
        <family val="1"/>
      </rPr>
      <t>-</t>
    </r>
    <r>
      <rPr>
        <b/>
        <sz val="24"/>
        <color indexed="10"/>
        <rFont val="Arial"/>
        <family val="0"/>
      </rPr>
      <t xml:space="preserve"> 1] (L</t>
    </r>
    <r>
      <rPr>
        <b/>
        <sz val="16"/>
        <color indexed="10"/>
        <rFont val="Arial"/>
        <family val="0"/>
      </rPr>
      <t>e</t>
    </r>
    <r>
      <rPr>
        <b/>
        <sz val="24"/>
        <color indexed="10"/>
        <rFont val="Arial"/>
        <family val="0"/>
      </rPr>
      <t>/L</t>
    </r>
    <r>
      <rPr>
        <b/>
        <sz val="16"/>
        <color indexed="10"/>
        <rFont val="Arial"/>
        <family val="0"/>
      </rPr>
      <t>po</t>
    </r>
    <r>
      <rPr>
        <b/>
        <sz val="24"/>
        <color indexed="10"/>
        <rFont val="Arial"/>
        <family val="0"/>
      </rPr>
      <t>)</t>
    </r>
    <r>
      <rPr>
        <b/>
        <sz val="20"/>
        <color indexed="10"/>
        <rFont val="Arial"/>
        <family val="0"/>
      </rPr>
      <t xml:space="preserve"> </t>
    </r>
  </si>
  <si>
    <r>
      <t>F</t>
    </r>
    <r>
      <rPr>
        <b/>
        <sz val="16"/>
        <color indexed="10"/>
        <rFont val="Arial"/>
        <family val="0"/>
      </rPr>
      <t>rrw</t>
    </r>
    <r>
      <rPr>
        <b/>
        <sz val="24"/>
        <color indexed="10"/>
        <rFont val="Arial"/>
        <family val="0"/>
      </rPr>
      <t xml:space="preserve"> = 1 + [(q/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p)</t>
    </r>
    <r>
      <rPr>
        <b/>
        <sz val="16"/>
        <color indexed="10"/>
        <rFont val="Arial"/>
        <family val="0"/>
      </rPr>
      <t>waterbefore</t>
    </r>
    <r>
      <rPr>
        <b/>
        <sz val="24"/>
        <color indexed="10"/>
        <rFont val="Arial"/>
        <family val="0"/>
      </rPr>
      <t>)/(q/</t>
    </r>
    <r>
      <rPr>
        <b/>
        <sz val="24"/>
        <color indexed="10"/>
        <rFont val="Symbol"/>
        <family val="1"/>
      </rPr>
      <t>D</t>
    </r>
    <r>
      <rPr>
        <b/>
        <sz val="24"/>
        <color indexed="10"/>
        <rFont val="Arial"/>
        <family val="0"/>
      </rPr>
      <t>p)</t>
    </r>
    <r>
      <rPr>
        <b/>
        <sz val="16"/>
        <color indexed="10"/>
        <rFont val="Arial"/>
        <family val="0"/>
      </rPr>
      <t>waterafter</t>
    </r>
    <r>
      <rPr>
        <b/>
        <sz val="24"/>
        <color indexed="10"/>
        <rFont val="Arial"/>
        <family val="0"/>
      </rPr>
      <t xml:space="preserve">) </t>
    </r>
    <r>
      <rPr>
        <b/>
        <sz val="24"/>
        <color indexed="10"/>
        <rFont val="Symbol"/>
        <family val="1"/>
      </rPr>
      <t>-</t>
    </r>
    <r>
      <rPr>
        <b/>
        <sz val="24"/>
        <color indexed="10"/>
        <rFont val="Arial"/>
        <family val="0"/>
      </rPr>
      <t xml:space="preserve"> 1] (L</t>
    </r>
    <r>
      <rPr>
        <b/>
        <sz val="16"/>
        <color indexed="10"/>
        <rFont val="Arial"/>
        <family val="0"/>
      </rPr>
      <t>e</t>
    </r>
    <r>
      <rPr>
        <b/>
        <sz val="24"/>
        <color indexed="10"/>
        <rFont val="Arial"/>
        <family val="0"/>
      </rPr>
      <t>/L</t>
    </r>
    <r>
      <rPr>
        <b/>
        <sz val="16"/>
        <color indexed="10"/>
        <rFont val="Arial"/>
        <family val="0"/>
      </rPr>
      <t>pw</t>
    </r>
    <r>
      <rPr>
        <b/>
        <sz val="24"/>
        <color indexed="10"/>
        <rFont val="Arial"/>
        <family val="0"/>
      </rPr>
      <t xml:space="preserve">) </t>
    </r>
  </si>
  <si>
    <r>
      <t>Pre-treatment water production rate, q</t>
    </r>
    <r>
      <rPr>
        <b/>
        <vertAlign val="subscript"/>
        <sz val="12"/>
        <color indexed="8"/>
        <rFont val="Arial"/>
        <family val="2"/>
      </rPr>
      <t>water before</t>
    </r>
    <r>
      <rPr>
        <b/>
        <sz val="12"/>
        <color indexed="8"/>
        <rFont val="Arial"/>
        <family val="2"/>
      </rPr>
      <t>, BWPD</t>
    </r>
  </si>
  <si>
    <r>
      <t>Pre-treatment oil production rate, q</t>
    </r>
    <r>
      <rPr>
        <b/>
        <vertAlign val="subscript"/>
        <sz val="12"/>
        <color indexed="8"/>
        <rFont val="Arial"/>
        <family val="2"/>
      </rPr>
      <t>oil before</t>
    </r>
    <r>
      <rPr>
        <b/>
        <sz val="12"/>
        <color indexed="8"/>
        <rFont val="Arial"/>
        <family val="2"/>
      </rPr>
      <t>, BOPD</t>
    </r>
  </si>
  <si>
    <r>
      <t xml:space="preserve">Pre-treatment pressure drawdown, </t>
    </r>
    <r>
      <rPr>
        <b/>
        <sz val="12"/>
        <rFont val="Symbol"/>
        <family val="0"/>
      </rPr>
      <t>D</t>
    </r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before</t>
    </r>
    <r>
      <rPr>
        <b/>
        <sz val="12"/>
        <rFont val="Arial"/>
        <family val="2"/>
      </rPr>
      <t>, psi</t>
    </r>
  </si>
  <si>
    <r>
      <t>Post-treatment water production rate, q</t>
    </r>
    <r>
      <rPr>
        <b/>
        <vertAlign val="subscript"/>
        <sz val="12"/>
        <color indexed="8"/>
        <rFont val="Arial"/>
        <family val="2"/>
      </rPr>
      <t>water after</t>
    </r>
    <r>
      <rPr>
        <b/>
        <sz val="12"/>
        <color indexed="8"/>
        <rFont val="Arial"/>
        <family val="2"/>
      </rPr>
      <t>, BWPD</t>
    </r>
  </si>
  <si>
    <r>
      <t>Pre-treatment oil production rate, q</t>
    </r>
    <r>
      <rPr>
        <b/>
        <vertAlign val="subscript"/>
        <sz val="12"/>
        <color indexed="8"/>
        <rFont val="Arial"/>
        <family val="2"/>
      </rPr>
      <t>oil after</t>
    </r>
    <r>
      <rPr>
        <b/>
        <sz val="12"/>
        <color indexed="8"/>
        <rFont val="Arial"/>
        <family val="2"/>
      </rPr>
      <t>, BOPD</t>
    </r>
  </si>
  <si>
    <r>
      <t xml:space="preserve">Post-treatment pressure drawdown, </t>
    </r>
    <r>
      <rPr>
        <b/>
        <sz val="12"/>
        <rFont val="Symbol"/>
        <family val="0"/>
      </rPr>
      <t>D</t>
    </r>
    <r>
      <rPr>
        <b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after</t>
    </r>
    <r>
      <rPr>
        <b/>
        <sz val="12"/>
        <rFont val="Arial"/>
        <family val="2"/>
      </rPr>
      <t>, psi</t>
    </r>
  </si>
  <si>
    <r>
      <t>Effective fracture area, A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>, ft</t>
    </r>
    <r>
      <rPr>
        <b/>
        <vertAlign val="superscript"/>
        <sz val="12"/>
        <rFont val="Arial"/>
        <family val="2"/>
      </rPr>
      <t>2</t>
    </r>
  </si>
  <si>
    <r>
      <t xml:space="preserve">Porosity, </t>
    </r>
    <r>
      <rPr>
        <b/>
        <sz val="12"/>
        <rFont val="Symbol"/>
        <family val="0"/>
      </rPr>
      <t>f</t>
    </r>
  </si>
  <si>
    <r>
      <t>Volume of gelant injected, V</t>
    </r>
    <r>
      <rPr>
        <b/>
        <vertAlign val="subscript"/>
        <sz val="12"/>
        <rFont val="Arial"/>
        <family val="2"/>
      </rPr>
      <t>gelant</t>
    </r>
    <r>
      <rPr>
        <b/>
        <sz val="12"/>
        <rFont val="Arial"/>
        <family val="2"/>
      </rPr>
      <t>, bbl</t>
    </r>
  </si>
  <si>
    <r>
      <t>Distance of gelant leakoff in the oil zone, L</t>
    </r>
    <r>
      <rPr>
        <b/>
        <vertAlign val="subscript"/>
        <sz val="12"/>
        <rFont val="Arial"/>
        <family val="2"/>
      </rPr>
      <t>po</t>
    </r>
    <r>
      <rPr>
        <b/>
        <sz val="12"/>
        <rFont val="Arial"/>
        <family val="2"/>
      </rPr>
      <t>, ft</t>
    </r>
  </si>
  <si>
    <r>
      <t>Distance of gelant leakoff in the water zone, L</t>
    </r>
    <r>
      <rPr>
        <b/>
        <vertAlign val="subscript"/>
        <sz val="12"/>
        <rFont val="Arial"/>
        <family val="2"/>
      </rPr>
      <t>pw</t>
    </r>
    <r>
      <rPr>
        <b/>
        <sz val="12"/>
        <rFont val="Arial"/>
        <family val="2"/>
      </rPr>
      <t>, ft</t>
    </r>
  </si>
  <si>
    <r>
      <t>External drainage distance, L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>, ft</t>
    </r>
  </si>
  <si>
    <r>
      <t>In situ oil residual resistance factor, F</t>
    </r>
    <r>
      <rPr>
        <b/>
        <vertAlign val="subscript"/>
        <sz val="14"/>
        <rFont val="Arial"/>
        <family val="2"/>
      </rPr>
      <t>rro</t>
    </r>
  </si>
  <si>
    <r>
      <t>In situ water residual resistance factor, F</t>
    </r>
    <r>
      <rPr>
        <b/>
        <vertAlign val="subscript"/>
        <sz val="14"/>
        <rFont val="Arial"/>
        <family val="2"/>
      </rPr>
      <t>rrw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</si>
</sst>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E+00"/>
    <numFmt numFmtId="174" formatCode="0.00000000"/>
    <numFmt numFmtId="175" formatCode="0.0000000"/>
    <numFmt numFmtId="176" formatCode="0.0000000000"/>
    <numFmt numFmtId="177" formatCode="0.000000000"/>
    <numFmt numFmtId="178" formatCode="0.0000E+00"/>
  </numFmts>
  <fonts count="32">
    <font>
      <sz val="10"/>
      <name val="Arial"/>
      <family val="0"/>
    </font>
    <font>
      <sz val="8"/>
      <name val="Arial"/>
      <family val="0"/>
    </font>
    <font>
      <b/>
      <sz val="20"/>
      <color indexed="8"/>
      <name val="Arial"/>
      <family val="0"/>
    </font>
    <font>
      <b/>
      <sz val="12"/>
      <name val="Arial"/>
      <family val="2"/>
    </font>
    <font>
      <b/>
      <i/>
      <sz val="20"/>
      <color indexed="8"/>
      <name val="Arial"/>
      <family val="0"/>
    </font>
    <font>
      <b/>
      <i/>
      <vertAlign val="subscript"/>
      <sz val="20"/>
      <color indexed="8"/>
      <name val="Arial"/>
      <family val="2"/>
    </font>
    <font>
      <b/>
      <sz val="16"/>
      <color indexed="8"/>
      <name val="Symbol"/>
      <family val="1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i/>
      <sz val="18"/>
      <color indexed="8"/>
      <name val="Arial"/>
      <family val="0"/>
    </font>
    <font>
      <b/>
      <i/>
      <vertAlign val="subscript"/>
      <sz val="18"/>
      <color indexed="8"/>
      <name val="Arial"/>
      <family val="0"/>
    </font>
    <font>
      <b/>
      <vertAlign val="subscript"/>
      <sz val="24"/>
      <color indexed="10"/>
      <name val="Arial"/>
      <family val="2"/>
    </font>
    <font>
      <b/>
      <sz val="24"/>
      <color indexed="10"/>
      <name val="Arial"/>
      <family val="0"/>
    </font>
    <font>
      <b/>
      <sz val="24"/>
      <color indexed="10"/>
      <name val="Symbol"/>
      <family val="1"/>
    </font>
    <font>
      <b/>
      <sz val="24"/>
      <color indexed="13"/>
      <name val="Arial"/>
      <family val="0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i/>
      <sz val="24"/>
      <color indexed="10"/>
      <name val="Arial"/>
      <family val="0"/>
    </font>
    <font>
      <b/>
      <vertAlign val="superscript"/>
      <sz val="24"/>
      <color indexed="10"/>
      <name val="Arial"/>
      <family val="2"/>
    </font>
    <font>
      <b/>
      <sz val="16"/>
      <color indexed="10"/>
      <name val="Arial"/>
      <family val="0"/>
    </font>
    <font>
      <b/>
      <vertAlign val="superscript"/>
      <sz val="14"/>
      <name val="Arial"/>
      <family val="2"/>
    </font>
    <font>
      <b/>
      <sz val="20"/>
      <color indexed="10"/>
      <name val="Arial"/>
      <family val="0"/>
    </font>
    <font>
      <b/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.25"/>
      <name val="Arial"/>
      <family val="0"/>
    </font>
    <font>
      <sz val="1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3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0" fontId="8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2" borderId="0" xfId="0" applyFont="1" applyFill="1" applyAlignment="1">
      <alignment horizontal="right"/>
    </xf>
    <xf numFmtId="169" fontId="18" fillId="2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18" fillId="2" borderId="0" xfId="0" applyFont="1" applyFill="1" applyAlignment="1">
      <alignment/>
    </xf>
    <xf numFmtId="0" fontId="12" fillId="0" borderId="0" xfId="0" applyFont="1" applyAlignment="1">
      <alignment/>
    </xf>
    <xf numFmtId="169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170" fontId="18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Fill="1" applyAlignment="1">
      <alignment/>
    </xf>
    <xf numFmtId="2" fontId="2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"/>
          <c:w val="0.87975"/>
          <c:h val="0.90075"/>
        </c:manualLayout>
      </c:layout>
      <c:scatterChart>
        <c:scatterStyle val="smooth"/>
        <c:varyColors val="0"/>
        <c:ser>
          <c:idx val="0"/>
          <c:order val="0"/>
          <c:tx>
            <c:v>BOPD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'Natural Frac Area'!$A$104:$A$129</c:f>
              <c:numCache>
                <c:ptCount val="26"/>
                <c:pt idx="0">
                  <c:v>1</c:v>
                </c:pt>
                <c:pt idx="1">
                  <c:v>1.5848931924611136</c:v>
                </c:pt>
                <c:pt idx="2">
                  <c:v>2.5118864315095806</c:v>
                </c:pt>
                <c:pt idx="3">
                  <c:v>3.9810717055349736</c:v>
                </c:pt>
                <c:pt idx="4">
                  <c:v>6.309573444801934</c:v>
                </c:pt>
                <c:pt idx="5">
                  <c:v>10.000000000000004</c:v>
                </c:pt>
                <c:pt idx="6">
                  <c:v>15.848931924611142</c:v>
                </c:pt>
                <c:pt idx="7">
                  <c:v>25.118864315095813</c:v>
                </c:pt>
                <c:pt idx="8">
                  <c:v>39.81071705534975</c:v>
                </c:pt>
                <c:pt idx="9">
                  <c:v>63.095734448019364</c:v>
                </c:pt>
                <c:pt idx="10">
                  <c:v>100.00000000000007</c:v>
                </c:pt>
                <c:pt idx="11">
                  <c:v>158.48931924611148</c:v>
                </c:pt>
                <c:pt idx="12">
                  <c:v>251.18864315095823</c:v>
                </c:pt>
                <c:pt idx="13">
                  <c:v>398.1071705534976</c:v>
                </c:pt>
                <c:pt idx="14">
                  <c:v>630.9573444801939</c:v>
                </c:pt>
                <c:pt idx="15">
                  <c:v>1000.0000000000011</c:v>
                </c:pt>
                <c:pt idx="16">
                  <c:v>1584.8931924611154</c:v>
                </c:pt>
                <c:pt idx="17">
                  <c:v>2511.8864315095834</c:v>
                </c:pt>
                <c:pt idx="18">
                  <c:v>3981.071705534978</c:v>
                </c:pt>
                <c:pt idx="19">
                  <c:v>6309.573444801941</c:v>
                </c:pt>
                <c:pt idx="20">
                  <c:v>10000.000000000015</c:v>
                </c:pt>
                <c:pt idx="21">
                  <c:v>15848.931924611159</c:v>
                </c:pt>
                <c:pt idx="22">
                  <c:v>25118.86431509584</c:v>
                </c:pt>
                <c:pt idx="23">
                  <c:v>39810.71705534979</c:v>
                </c:pt>
                <c:pt idx="24">
                  <c:v>63095.73444801944</c:v>
                </c:pt>
                <c:pt idx="25">
                  <c:v>100000.00000000019</c:v>
                </c:pt>
              </c:numCache>
            </c:numRef>
          </c:xVal>
          <c:yVal>
            <c:numRef>
              <c:f>'Natural Frac Area'!$D$104:$D$129</c:f>
              <c:numCache>
                <c:ptCount val="26"/>
                <c:pt idx="0">
                  <c:v>105.81659965998998</c:v>
                </c:pt>
                <c:pt idx="1">
                  <c:v>105.70962390368638</c:v>
                </c:pt>
                <c:pt idx="2">
                  <c:v>105.54052110393633</c:v>
                </c:pt>
                <c:pt idx="3">
                  <c:v>105.2736166545632</c:v>
                </c:pt>
                <c:pt idx="4">
                  <c:v>104.85335582438458</c:v>
                </c:pt>
                <c:pt idx="5">
                  <c:v>104.1941173120777</c:v>
                </c:pt>
                <c:pt idx="6">
                  <c:v>103.1661074510307</c:v>
                </c:pt>
                <c:pt idx="7">
                  <c:v>101.57773406601439</c:v>
                </c:pt>
                <c:pt idx="8">
                  <c:v>99.15813228913822</c:v>
                </c:pt>
                <c:pt idx="9">
                  <c:v>95.55085160537017</c:v>
                </c:pt>
                <c:pt idx="10">
                  <c:v>90.3420077785426</c:v>
                </c:pt>
                <c:pt idx="11">
                  <c:v>83.1573297634814</c:v>
                </c:pt>
                <c:pt idx="12">
                  <c:v>73.84918215566341</c:v>
                </c:pt>
                <c:pt idx="13">
                  <c:v>62.72205599583043</c:v>
                </c:pt>
                <c:pt idx="14">
                  <c:v>50.63123384476383</c:v>
                </c:pt>
                <c:pt idx="15">
                  <c:v>38.78251245157717</c:v>
                </c:pt>
                <c:pt idx="16">
                  <c:v>28.289886663027193</c:v>
                </c:pt>
                <c:pt idx="17">
                  <c:v>19.799842088786807</c:v>
                </c:pt>
                <c:pt idx="18">
                  <c:v>13.41779588704714</c:v>
                </c:pt>
                <c:pt idx="19">
                  <c:v>8.880925002383256</c:v>
                </c:pt>
                <c:pt idx="20">
                  <c:v>5.782268233828902</c:v>
                </c:pt>
                <c:pt idx="21">
                  <c:v>3.723319371202976</c:v>
                </c:pt>
                <c:pt idx="22">
                  <c:v>2.380108730776464</c:v>
                </c:pt>
                <c:pt idx="23">
                  <c:v>1.514295186354937</c:v>
                </c:pt>
                <c:pt idx="24">
                  <c:v>0.9605195969705249</c:v>
                </c:pt>
                <c:pt idx="25">
                  <c:v>0.6080803648901292</c:v>
                </c:pt>
              </c:numCache>
            </c:numRef>
          </c:yVal>
          <c:smooth val="1"/>
        </c:ser>
        <c:axId val="44771156"/>
        <c:axId val="23295109"/>
      </c:scatterChart>
      <c:scatterChart>
        <c:scatterStyle val="lineMarker"/>
        <c:varyColors val="0"/>
        <c:ser>
          <c:idx val="1"/>
          <c:order val="1"/>
          <c:tx>
            <c:v>BWPD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'Natural Frac Area'!$A$104:$A$129</c:f>
              <c:numCache>
                <c:ptCount val="26"/>
                <c:pt idx="0">
                  <c:v>1</c:v>
                </c:pt>
                <c:pt idx="1">
                  <c:v>1.5848931924611136</c:v>
                </c:pt>
                <c:pt idx="2">
                  <c:v>2.5118864315095806</c:v>
                </c:pt>
                <c:pt idx="3">
                  <c:v>3.9810717055349736</c:v>
                </c:pt>
                <c:pt idx="4">
                  <c:v>6.309573444801934</c:v>
                </c:pt>
                <c:pt idx="5">
                  <c:v>10.000000000000004</c:v>
                </c:pt>
                <c:pt idx="6">
                  <c:v>15.848931924611142</c:v>
                </c:pt>
                <c:pt idx="7">
                  <c:v>25.118864315095813</c:v>
                </c:pt>
                <c:pt idx="8">
                  <c:v>39.81071705534975</c:v>
                </c:pt>
                <c:pt idx="9">
                  <c:v>63.095734448019364</c:v>
                </c:pt>
                <c:pt idx="10">
                  <c:v>100.00000000000007</c:v>
                </c:pt>
                <c:pt idx="11">
                  <c:v>158.48931924611148</c:v>
                </c:pt>
                <c:pt idx="12">
                  <c:v>251.18864315095823</c:v>
                </c:pt>
                <c:pt idx="13">
                  <c:v>398.1071705534976</c:v>
                </c:pt>
                <c:pt idx="14">
                  <c:v>630.9573444801939</c:v>
                </c:pt>
                <c:pt idx="15">
                  <c:v>1000.0000000000011</c:v>
                </c:pt>
                <c:pt idx="16">
                  <c:v>1584.8931924611154</c:v>
                </c:pt>
                <c:pt idx="17">
                  <c:v>2511.8864315095834</c:v>
                </c:pt>
                <c:pt idx="18">
                  <c:v>3981.071705534978</c:v>
                </c:pt>
                <c:pt idx="19">
                  <c:v>6309.573444801941</c:v>
                </c:pt>
                <c:pt idx="20">
                  <c:v>10000.000000000015</c:v>
                </c:pt>
                <c:pt idx="21">
                  <c:v>15848.931924611159</c:v>
                </c:pt>
                <c:pt idx="22">
                  <c:v>25118.86431509584</c:v>
                </c:pt>
                <c:pt idx="23">
                  <c:v>39810.71705534979</c:v>
                </c:pt>
                <c:pt idx="24">
                  <c:v>63095.73444801944</c:v>
                </c:pt>
                <c:pt idx="25">
                  <c:v>100000.00000000019</c:v>
                </c:pt>
              </c:numCache>
            </c:numRef>
          </c:xVal>
          <c:yVal>
            <c:numRef>
              <c:f>'Natural Frac Area'!$E$104:$E$129</c:f>
              <c:numCache>
                <c:ptCount val="26"/>
                <c:pt idx="0">
                  <c:v>2804.0482245879375</c:v>
                </c:pt>
                <c:pt idx="1">
                  <c:v>2740.4001743151716</c:v>
                </c:pt>
                <c:pt idx="2">
                  <c:v>2645.237995246983</c:v>
                </c:pt>
                <c:pt idx="3">
                  <c:v>2507.247974235487</c:v>
                </c:pt>
                <c:pt idx="4">
                  <c:v>2315.7864804990054</c:v>
                </c:pt>
                <c:pt idx="5">
                  <c:v>2065.771292765158</c:v>
                </c:pt>
                <c:pt idx="6">
                  <c:v>1763.9474641445972</c:v>
                </c:pt>
                <c:pt idx="7">
                  <c:v>1432.2822675568734</c:v>
                </c:pt>
                <c:pt idx="8">
                  <c:v>1103.454382865828</c:v>
                </c:pt>
                <c:pt idx="9">
                  <c:v>809.0643566177376</c:v>
                </c:pt>
                <c:pt idx="10">
                  <c:v>568.6292408337134</c:v>
                </c:pt>
                <c:pt idx="11">
                  <c:v>386.5613794887111</c:v>
                </c:pt>
                <c:pt idx="12">
                  <c:v>256.4318086492924</c:v>
                </c:pt>
                <c:pt idx="13">
                  <c:v>167.21686412440394</c:v>
                </c:pt>
                <c:pt idx="14">
                  <c:v>107.78458648600153</c:v>
                </c:pt>
                <c:pt idx="15">
                  <c:v>68.94668880280385</c:v>
                </c:pt>
                <c:pt idx="16">
                  <c:v>43.88482284310522</c:v>
                </c:pt>
                <c:pt idx="17">
                  <c:v>27.843883489121726</c:v>
                </c:pt>
                <c:pt idx="18">
                  <c:v>17.630344576900598</c:v>
                </c:pt>
                <c:pt idx="19">
                  <c:v>11.148837255463814</c:v>
                </c:pt>
                <c:pt idx="20">
                  <c:v>7.044366542274482</c:v>
                </c:pt>
                <c:pt idx="21">
                  <c:v>4.448655438498072</c:v>
                </c:pt>
                <c:pt idx="22">
                  <c:v>2.808490870598157</c:v>
                </c:pt>
                <c:pt idx="23">
                  <c:v>1.7726671492638624</c:v>
                </c:pt>
                <c:pt idx="24">
                  <c:v>1.1187279942817376</c:v>
                </c:pt>
                <c:pt idx="25">
                  <c:v>0.7059694613809608</c:v>
                </c:pt>
              </c:numCache>
            </c:numRef>
          </c:yVal>
          <c:smooth val="0"/>
        </c:ser>
        <c:axId val="4469522"/>
        <c:axId val="62507275"/>
      </c:scatterChart>
      <c:valAx>
        <c:axId val="4477115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Gelant volume, bbl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5109"/>
        <c:crosses val="autoZero"/>
        <c:crossBetween val="midCat"/>
        <c:dispUnits/>
        <c:majorUnit val="10"/>
        <c:minorUnit val="10"/>
      </c:valAx>
      <c:valAx>
        <c:axId val="23295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BOPD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1156"/>
        <c:crossesAt val="1"/>
        <c:crossBetween val="midCat"/>
        <c:dispUnits/>
      </c:valAx>
      <c:valAx>
        <c:axId val="446952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62507275"/>
        <c:crosses val="max"/>
        <c:crossBetween val="midCat"/>
        <c:dispUnits/>
      </c:valAx>
      <c:valAx>
        <c:axId val="6250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BWPD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95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80</xdr:row>
      <xdr:rowOff>47625</xdr:rowOff>
    </xdr:from>
    <xdr:to>
      <xdr:col>13</xdr:col>
      <xdr:colOff>19050</xdr:colOff>
      <xdr:row>100</xdr:row>
      <xdr:rowOff>161925</xdr:rowOff>
    </xdr:to>
    <xdr:graphicFrame>
      <xdr:nvGraphicFramePr>
        <xdr:cNvPr id="1" name="Chart 1"/>
        <xdr:cNvGraphicFramePr/>
      </xdr:nvGraphicFramePr>
      <xdr:xfrm>
        <a:off x="7077075" y="19583400"/>
        <a:ext cx="65055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B78">
      <selection activeCell="O79" sqref="O79"/>
    </sheetView>
  </sheetViews>
  <sheetFormatPr defaultColWidth="9.140625" defaultRowHeight="12.75"/>
  <cols>
    <col min="1" max="1" width="92.8515625" style="0" customWidth="1"/>
    <col min="2" max="2" width="9.8515625" style="0" customWidth="1"/>
    <col min="3" max="3" width="9.28125" style="0" customWidth="1"/>
  </cols>
  <sheetData>
    <row r="1" spans="1:10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" ht="26.25">
      <c r="A2" s="3" t="s">
        <v>1</v>
      </c>
      <c r="B2" s="4" t="s">
        <v>2</v>
      </c>
    </row>
    <row r="3" spans="1:2" ht="26.25">
      <c r="A3" s="3" t="s">
        <v>3</v>
      </c>
      <c r="B3" s="4" t="s">
        <v>4</v>
      </c>
    </row>
    <row r="4" ht="30">
      <c r="A4" s="3" t="s">
        <v>33</v>
      </c>
    </row>
    <row r="5" ht="30">
      <c r="A5" s="3" t="s">
        <v>34</v>
      </c>
    </row>
    <row r="6" ht="26.25">
      <c r="A6" s="3" t="s">
        <v>5</v>
      </c>
    </row>
    <row r="7" ht="30">
      <c r="A7" s="3" t="s">
        <v>35</v>
      </c>
    </row>
    <row r="8" ht="30">
      <c r="A8" s="3" t="s">
        <v>36</v>
      </c>
    </row>
    <row r="9" ht="26.25">
      <c r="A9" s="3" t="s">
        <v>6</v>
      </c>
    </row>
    <row r="10" ht="21.75">
      <c r="A10" s="5" t="s">
        <v>37</v>
      </c>
    </row>
    <row r="14" ht="23.25">
      <c r="A14" s="6" t="s">
        <v>7</v>
      </c>
    </row>
    <row r="15" spans="1:2" ht="15.75">
      <c r="A15" s="7" t="s">
        <v>8</v>
      </c>
      <c r="B15" s="4">
        <v>90</v>
      </c>
    </row>
    <row r="16" spans="1:2" ht="15.75">
      <c r="A16" s="7" t="s">
        <v>9</v>
      </c>
      <c r="B16" s="4">
        <v>1335</v>
      </c>
    </row>
    <row r="17" spans="1:2" ht="15.75">
      <c r="A17" s="7" t="s">
        <v>10</v>
      </c>
      <c r="B17" s="4">
        <v>27</v>
      </c>
    </row>
    <row r="18" spans="1:2" ht="15.75">
      <c r="A18" s="7" t="s">
        <v>11</v>
      </c>
      <c r="B18" s="8">
        <f>B15*B16/(B16+B17)</f>
        <v>88.21585903083701</v>
      </c>
    </row>
    <row r="19" spans="1:2" ht="15.75">
      <c r="A19" s="7" t="s">
        <v>12</v>
      </c>
      <c r="B19" s="8">
        <f>B15*B17/(B16+B17)</f>
        <v>1.7841409691629957</v>
      </c>
    </row>
    <row r="20" spans="1:2" ht="15.75">
      <c r="A20" s="7" t="s">
        <v>13</v>
      </c>
      <c r="B20" s="4">
        <v>53</v>
      </c>
    </row>
    <row r="21" spans="1:2" ht="15.75">
      <c r="A21" s="7" t="s">
        <v>14</v>
      </c>
      <c r="B21" s="4">
        <v>1460</v>
      </c>
    </row>
    <row r="22" spans="1:2" ht="15.75">
      <c r="A22" s="7" t="s">
        <v>15</v>
      </c>
      <c r="B22" s="8">
        <f>B15*B20/(B20+B21)</f>
        <v>3.1526768010575017</v>
      </c>
    </row>
    <row r="23" spans="1:2" ht="15.75">
      <c r="A23" s="7" t="s">
        <v>16</v>
      </c>
      <c r="B23" s="8">
        <f>B15*B21/(B20+B21)</f>
        <v>86.8473231989425</v>
      </c>
    </row>
    <row r="27" ht="24.75">
      <c r="A27" s="9" t="s">
        <v>38</v>
      </c>
    </row>
    <row r="28" spans="1:2" ht="36">
      <c r="A28" s="10" t="s">
        <v>39</v>
      </c>
      <c r="B28" s="11"/>
    </row>
    <row r="30" spans="1:2" ht="18.75">
      <c r="A30" s="7" t="s">
        <v>40</v>
      </c>
      <c r="B30" s="4">
        <v>1335</v>
      </c>
    </row>
    <row r="31" spans="1:2" ht="18.75">
      <c r="A31" s="7" t="s">
        <v>41</v>
      </c>
      <c r="B31" s="8">
        <f>B18</f>
        <v>88.21585903083701</v>
      </c>
    </row>
    <row r="32" spans="1:2" ht="18.75">
      <c r="A32" s="7" t="s">
        <v>42</v>
      </c>
      <c r="B32" s="4">
        <v>1460</v>
      </c>
    </row>
    <row r="33" spans="1:2" ht="18.75">
      <c r="A33" s="7" t="s">
        <v>43</v>
      </c>
      <c r="B33" s="8">
        <f>B23</f>
        <v>86.8473231989425</v>
      </c>
    </row>
    <row r="34" spans="1:2" ht="18.75">
      <c r="A34" s="7" t="s">
        <v>44</v>
      </c>
      <c r="B34" s="4">
        <v>3.7</v>
      </c>
    </row>
    <row r="35" spans="1:2" ht="18.75">
      <c r="A35" s="7" t="s">
        <v>45</v>
      </c>
      <c r="B35" s="8">
        <v>0.25</v>
      </c>
    </row>
    <row r="36" spans="1:2" ht="18.75">
      <c r="A36" s="7" t="s">
        <v>46</v>
      </c>
      <c r="B36" s="4">
        <v>1.2</v>
      </c>
    </row>
    <row r="37" spans="1:2" ht="18.75">
      <c r="A37" s="7" t="s">
        <v>47</v>
      </c>
      <c r="B37" s="8">
        <v>1</v>
      </c>
    </row>
    <row r="39" spans="1:2" ht="21">
      <c r="A39" s="12" t="s">
        <v>48</v>
      </c>
      <c r="B39" s="13">
        <f>B32*B35*B37*B31/(B30*B34*B36*B33)</f>
        <v>0.06254878226243865</v>
      </c>
    </row>
    <row r="40" ht="15.75">
      <c r="A40" s="7" t="s">
        <v>17</v>
      </c>
    </row>
    <row r="44" ht="23.25">
      <c r="A44" s="9" t="s">
        <v>18</v>
      </c>
    </row>
    <row r="45" ht="36.75">
      <c r="A45" s="14" t="s">
        <v>49</v>
      </c>
    </row>
    <row r="46" spans="1:2" ht="18.75">
      <c r="A46" s="7" t="s">
        <v>50</v>
      </c>
      <c r="B46" s="4">
        <v>1000</v>
      </c>
    </row>
    <row r="47" spans="1:2" ht="15.75">
      <c r="A47" s="7" t="s">
        <v>19</v>
      </c>
      <c r="B47" s="4">
        <v>1440</v>
      </c>
    </row>
    <row r="48" spans="1:2" ht="18.75">
      <c r="A48" s="7" t="s">
        <v>51</v>
      </c>
      <c r="B48" s="4">
        <v>75</v>
      </c>
    </row>
    <row r="49" spans="1:2" ht="18.75">
      <c r="A49" s="7" t="s">
        <v>52</v>
      </c>
      <c r="B49" s="4">
        <v>2600</v>
      </c>
    </row>
    <row r="50" spans="1:2" ht="15.75">
      <c r="A50" s="7" t="s">
        <v>20</v>
      </c>
      <c r="B50" s="4">
        <v>3500</v>
      </c>
    </row>
    <row r="51" spans="1:2" ht="15.75">
      <c r="A51" s="7" t="s">
        <v>21</v>
      </c>
      <c r="B51" s="4">
        <v>8000</v>
      </c>
    </row>
    <row r="52" spans="1:2" ht="15.75">
      <c r="A52" s="7" t="s">
        <v>22</v>
      </c>
      <c r="B52" s="4">
        <v>1</v>
      </c>
    </row>
    <row r="53" spans="1:2" ht="15.75">
      <c r="A53" s="7" t="s">
        <v>23</v>
      </c>
      <c r="B53" s="4">
        <f>B50+B51*0.433*B52-B49</f>
        <v>4364</v>
      </c>
    </row>
    <row r="54" spans="1:2" ht="15.75">
      <c r="A54" s="7" t="s">
        <v>24</v>
      </c>
      <c r="B54" s="4">
        <v>4.17</v>
      </c>
    </row>
    <row r="55" spans="1:2" ht="15.75">
      <c r="A55" s="7" t="s">
        <v>25</v>
      </c>
      <c r="B55" s="4">
        <f>B53-B49</f>
        <v>1764</v>
      </c>
    </row>
    <row r="56" spans="1:2" ht="18.75">
      <c r="A56" s="7" t="s">
        <v>53</v>
      </c>
      <c r="B56" s="15">
        <f>B53-B47/B54</f>
        <v>4018.6762589928057</v>
      </c>
    </row>
    <row r="57" spans="1:2" ht="18.75">
      <c r="A57" s="7" t="s">
        <v>54</v>
      </c>
      <c r="B57" s="4">
        <v>1.4</v>
      </c>
    </row>
    <row r="58" spans="1:2" ht="15.75">
      <c r="A58" s="7" t="s">
        <v>55</v>
      </c>
      <c r="B58" s="4">
        <v>0.098</v>
      </c>
    </row>
    <row r="59" spans="1:2" ht="18.75">
      <c r="A59" s="7" t="s">
        <v>56</v>
      </c>
      <c r="B59" s="4">
        <v>0.249</v>
      </c>
    </row>
    <row r="61" spans="1:2" ht="22.5">
      <c r="A61" s="12" t="s">
        <v>57</v>
      </c>
      <c r="B61" s="16">
        <f>(887*B46*350/62.4*B47*B48/(B56*B57*B58*(1-B59)))^0.5</f>
        <v>36022.751337468784</v>
      </c>
    </row>
    <row r="65" ht="24.75">
      <c r="A65" s="9" t="s">
        <v>58</v>
      </c>
    </row>
    <row r="66" ht="36.75">
      <c r="A66" s="17" t="s">
        <v>59</v>
      </c>
    </row>
    <row r="67" spans="1:2" ht="15.75">
      <c r="A67" s="7" t="s">
        <v>26</v>
      </c>
      <c r="B67" s="4">
        <f>B48</f>
        <v>75</v>
      </c>
    </row>
    <row r="68" spans="1:2" ht="15.75">
      <c r="A68" s="7" t="s">
        <v>27</v>
      </c>
      <c r="B68" s="4">
        <f>B34</f>
        <v>3.7</v>
      </c>
    </row>
    <row r="69" spans="1:2" ht="15.75">
      <c r="A69" s="7" t="s">
        <v>28</v>
      </c>
      <c r="B69" s="8">
        <f>B35</f>
        <v>0.25</v>
      </c>
    </row>
    <row r="70" spans="1:2" ht="18.75">
      <c r="A70" s="7" t="s">
        <v>60</v>
      </c>
      <c r="B70" s="18">
        <f>B39</f>
        <v>0.06254878226243865</v>
      </c>
    </row>
    <row r="71" spans="1:2" ht="21">
      <c r="A71" s="12" t="s">
        <v>61</v>
      </c>
      <c r="B71" s="16">
        <f>((1+(B69/B68/B70)*((B67/B69)^2-1))^0.5-1)/(B67/B69-1)</f>
        <v>1.0394761143047102</v>
      </c>
    </row>
    <row r="75" ht="24.75">
      <c r="A75" s="9" t="s">
        <v>62</v>
      </c>
    </row>
    <row r="76" ht="30">
      <c r="A76" s="19" t="s">
        <v>63</v>
      </c>
    </row>
    <row r="77" ht="30">
      <c r="A77" s="19" t="s">
        <v>64</v>
      </c>
    </row>
    <row r="78" ht="30">
      <c r="A78" s="19" t="s">
        <v>65</v>
      </c>
    </row>
    <row r="80" spans="1:13" ht="26.25">
      <c r="A80" s="20" t="s">
        <v>66</v>
      </c>
      <c r="B80" s="4">
        <f>B32</f>
        <v>1460</v>
      </c>
      <c r="D80" s="21" t="s">
        <v>29</v>
      </c>
      <c r="M80" s="22">
        <f>B102</f>
        <v>350.11990407673864</v>
      </c>
    </row>
    <row r="81" spans="1:2" ht="18.75">
      <c r="A81" s="20" t="s">
        <v>67</v>
      </c>
      <c r="B81" s="4">
        <v>53</v>
      </c>
    </row>
    <row r="82" spans="1:2" ht="18.75">
      <c r="A82" s="7" t="s">
        <v>68</v>
      </c>
      <c r="B82" s="15">
        <f>B80/B54</f>
        <v>350.11990407673864</v>
      </c>
    </row>
    <row r="83" spans="1:2" ht="18.75">
      <c r="A83" s="20" t="s">
        <v>69</v>
      </c>
      <c r="B83" s="4">
        <v>128</v>
      </c>
    </row>
    <row r="84" spans="1:2" ht="18.75">
      <c r="A84" s="20" t="s">
        <v>70</v>
      </c>
      <c r="B84" s="4">
        <v>72</v>
      </c>
    </row>
    <row r="85" spans="1:2" ht="18.75">
      <c r="A85" s="7" t="s">
        <v>71</v>
      </c>
      <c r="B85" s="4">
        <v>1300</v>
      </c>
    </row>
    <row r="86" spans="1:2" ht="18.75">
      <c r="A86" s="7" t="s">
        <v>54</v>
      </c>
      <c r="B86" s="4">
        <v>1.4</v>
      </c>
    </row>
    <row r="87" spans="1:2" ht="18.75">
      <c r="A87" s="7" t="s">
        <v>45</v>
      </c>
      <c r="B87" s="8">
        <v>0.25</v>
      </c>
    </row>
    <row r="88" spans="1:2" ht="20.25">
      <c r="A88" s="23" t="s">
        <v>72</v>
      </c>
      <c r="B88" s="15">
        <f>B61</f>
        <v>36022.751337468784</v>
      </c>
    </row>
    <row r="89" spans="1:2" ht="15.75">
      <c r="A89" s="23" t="s">
        <v>73</v>
      </c>
      <c r="B89" s="4">
        <f>B58</f>
        <v>0.098</v>
      </c>
    </row>
    <row r="90" spans="1:2" ht="18.75">
      <c r="A90" s="23" t="s">
        <v>56</v>
      </c>
      <c r="B90" s="4">
        <f>B59</f>
        <v>0.249</v>
      </c>
    </row>
    <row r="91" spans="1:2" ht="18.75">
      <c r="A91" s="23" t="s">
        <v>74</v>
      </c>
      <c r="B91" s="4">
        <v>1000</v>
      </c>
    </row>
    <row r="92" spans="1:2" ht="18.75">
      <c r="A92" s="23" t="s">
        <v>75</v>
      </c>
      <c r="B92" s="24">
        <f>B71*B93</f>
        <v>1.0782921727817578</v>
      </c>
    </row>
    <row r="93" spans="1:2" ht="18.75">
      <c r="A93" s="23" t="s">
        <v>76</v>
      </c>
      <c r="B93" s="24">
        <f>B91*350/62.4/((1-B90)*B89*B88*(1+B71))</f>
        <v>1.037341943641496</v>
      </c>
    </row>
    <row r="95" spans="1:2" ht="21">
      <c r="A95" s="12" t="s">
        <v>77</v>
      </c>
      <c r="B95" s="25">
        <f>(B86*B88/B87)/(887*B80/B82)</f>
        <v>54.53875659062159</v>
      </c>
    </row>
    <row r="96" spans="1:2" ht="21">
      <c r="A96" s="12" t="s">
        <v>78</v>
      </c>
      <c r="B96" s="26">
        <f>1+(($B$81/$B$82)/($B$84/$B$85)-1)*$B$95/$B$92</f>
        <v>88.66275485094306</v>
      </c>
    </row>
    <row r="97" spans="1:2" ht="21">
      <c r="A97" s="12" t="s">
        <v>79</v>
      </c>
      <c r="B97" s="26">
        <f>1+((B80/B82)/(B83/B85)-1)*B95/B93</f>
        <v>2175.0784855497864</v>
      </c>
    </row>
    <row r="101" ht="23.25">
      <c r="A101" s="9" t="s">
        <v>30</v>
      </c>
    </row>
    <row r="102" spans="1:10" ht="18.75">
      <c r="A102" s="7" t="s">
        <v>71</v>
      </c>
      <c r="B102" s="15">
        <f>B82</f>
        <v>350.11990407673864</v>
      </c>
      <c r="D102" s="15">
        <f>2*B102</f>
        <v>700.2398081534773</v>
      </c>
      <c r="E102" s="4"/>
      <c r="F102" s="4">
        <v>1000</v>
      </c>
      <c r="G102" s="4"/>
      <c r="H102" s="4">
        <v>1350</v>
      </c>
      <c r="I102" s="4"/>
      <c r="J102" s="4">
        <v>2000</v>
      </c>
    </row>
    <row r="103" spans="1:11" ht="18.75">
      <c r="A103" s="23" t="s">
        <v>74</v>
      </c>
      <c r="B103" s="7" t="s">
        <v>31</v>
      </c>
      <c r="C103" s="7" t="s">
        <v>32</v>
      </c>
      <c r="D103" s="7" t="s">
        <v>31</v>
      </c>
      <c r="E103" s="7" t="s">
        <v>32</v>
      </c>
      <c r="F103" s="7" t="s">
        <v>31</v>
      </c>
      <c r="G103" s="7" t="s">
        <v>32</v>
      </c>
      <c r="H103" s="7" t="s">
        <v>31</v>
      </c>
      <c r="I103" s="7" t="s">
        <v>32</v>
      </c>
      <c r="J103" s="7" t="s">
        <v>31</v>
      </c>
      <c r="K103" s="7" t="s">
        <v>32</v>
      </c>
    </row>
    <row r="104" spans="1:11" ht="12.75">
      <c r="A104" s="27">
        <v>1</v>
      </c>
      <c r="B104" s="28">
        <f aca="true" t="shared" si="0" ref="B104:B129">B$102*($B$81/$B$82)/(($B$96-1)*($B$92/$B$91*$A104/$B$95)+1)</f>
        <v>52.90829982999499</v>
      </c>
      <c r="C104" s="28">
        <f aca="true" t="shared" si="1" ref="C104:C129">B$102*($B$80/$B$82)/(($B$97-1)*($B$93/$B$91*$A104/$B$95)+1)</f>
        <v>1402.0241122939688</v>
      </c>
      <c r="D104" s="28">
        <f aca="true" t="shared" si="2" ref="D104:D129">D$102*($B$81/$B$82)/(($B$96-1)*($B$92/$B$91*$A104/$B$95)+1)</f>
        <v>105.81659965998998</v>
      </c>
      <c r="E104" s="28">
        <f aca="true" t="shared" si="3" ref="E104:E129">D$102*($B$80/$B$82)/(($B$97-1)*($B$93/$B$91*$A104/$B$95)+1)</f>
        <v>2804.0482245879375</v>
      </c>
      <c r="F104" s="28">
        <f aca="true" t="shared" si="4" ref="F104:F129">F$102*($B$81/$B$82)/(($B$96-1)*($B$92/$B$91*$A104/$B$95)+1)</f>
        <v>151.11480156923227</v>
      </c>
      <c r="G104" s="28">
        <f aca="true" t="shared" si="5" ref="G104:G129">F$102*($B$80/$B$82)/(($B$97-1)*($B$93/$B$91*$A104/$B$95)+1)</f>
        <v>4004.4113344286643</v>
      </c>
      <c r="H104" s="28">
        <f aca="true" t="shared" si="6" ref="H104:H129">H$102*($B$81/$B$82)/(($B$96-1)*($B$92/$B$91*$A104/$B$95)+1)</f>
        <v>204.00498211846354</v>
      </c>
      <c r="I104" s="28">
        <f aca="true" t="shared" si="7" ref="I104:I129">H$102*($B$80/$B$82)/(($B$97-1)*($B$93/$B$91*$A104/$B$95)+1)</f>
        <v>5405.955301478697</v>
      </c>
      <c r="J104" s="28">
        <f aca="true" t="shared" si="8" ref="J104:J129">J$102*($B$81/$B$82)/(($B$96-1)*($B$92/$B$91*$A104/$B$95)+1)</f>
        <v>302.22960313846454</v>
      </c>
      <c r="K104" s="28">
        <f aca="true" t="shared" si="9" ref="K104:K129">J$102*($B$80/$B$82)/(($B$97-1)*($B$93/$B$91*$A104/$B$95)+1)</f>
        <v>8008.822668857329</v>
      </c>
    </row>
    <row r="105" spans="1:11" ht="12.75">
      <c r="A105" s="29">
        <f aca="true" t="shared" si="10" ref="A105:A129">A104*10^0.2</f>
        <v>1.5848931924611136</v>
      </c>
      <c r="B105" s="28">
        <f t="shared" si="0"/>
        <v>52.85481195184319</v>
      </c>
      <c r="C105" s="28">
        <f t="shared" si="1"/>
        <v>1370.2000871575858</v>
      </c>
      <c r="D105" s="28">
        <f t="shared" si="2"/>
        <v>105.70962390368638</v>
      </c>
      <c r="E105" s="28">
        <f t="shared" si="3"/>
        <v>2740.4001743151716</v>
      </c>
      <c r="F105" s="28">
        <f t="shared" si="4"/>
        <v>150.96203139670283</v>
      </c>
      <c r="G105" s="28">
        <f t="shared" si="5"/>
        <v>3913.516687292557</v>
      </c>
      <c r="H105" s="28">
        <f t="shared" si="6"/>
        <v>203.7987423855488</v>
      </c>
      <c r="I105" s="28">
        <f t="shared" si="7"/>
        <v>5283.247527844952</v>
      </c>
      <c r="J105" s="28">
        <f t="shared" si="8"/>
        <v>301.92406279340565</v>
      </c>
      <c r="K105" s="28">
        <f t="shared" si="9"/>
        <v>7827.033374585114</v>
      </c>
    </row>
    <row r="106" spans="1:11" ht="12.75">
      <c r="A106" s="29">
        <f t="shared" si="10"/>
        <v>2.5118864315095806</v>
      </c>
      <c r="B106" s="28">
        <f t="shared" si="0"/>
        <v>52.770260551968164</v>
      </c>
      <c r="C106" s="28">
        <f t="shared" si="1"/>
        <v>1322.6189976234914</v>
      </c>
      <c r="D106" s="28">
        <f t="shared" si="2"/>
        <v>105.54052110393633</v>
      </c>
      <c r="E106" s="28">
        <f t="shared" si="3"/>
        <v>2645.237995246983</v>
      </c>
      <c r="F106" s="28">
        <f t="shared" si="4"/>
        <v>150.72053869979948</v>
      </c>
      <c r="G106" s="28">
        <f t="shared" si="5"/>
        <v>3777.6172740342186</v>
      </c>
      <c r="H106" s="28">
        <f t="shared" si="6"/>
        <v>203.47272724472927</v>
      </c>
      <c r="I106" s="28">
        <f t="shared" si="7"/>
        <v>5099.783319946195</v>
      </c>
      <c r="J106" s="28">
        <f t="shared" si="8"/>
        <v>301.44107739959895</v>
      </c>
      <c r="K106" s="28">
        <f t="shared" si="9"/>
        <v>7555.234548068437</v>
      </c>
    </row>
    <row r="107" spans="1:11" ht="12.75">
      <c r="A107" s="29">
        <f t="shared" si="10"/>
        <v>3.9810717055349736</v>
      </c>
      <c r="B107" s="28">
        <f t="shared" si="0"/>
        <v>52.6368083272816</v>
      </c>
      <c r="C107" s="28">
        <f t="shared" si="1"/>
        <v>1253.6239871177436</v>
      </c>
      <c r="D107" s="28">
        <f t="shared" si="2"/>
        <v>105.2736166545632</v>
      </c>
      <c r="E107" s="28">
        <f t="shared" si="3"/>
        <v>2507.247974235487</v>
      </c>
      <c r="F107" s="28">
        <f t="shared" si="4"/>
        <v>150.33937720874263</v>
      </c>
      <c r="G107" s="28">
        <f t="shared" si="5"/>
        <v>3580.5561823842404</v>
      </c>
      <c r="H107" s="28">
        <f t="shared" si="6"/>
        <v>202.95815923180254</v>
      </c>
      <c r="I107" s="28">
        <f t="shared" si="7"/>
        <v>4833.750846218724</v>
      </c>
      <c r="J107" s="28">
        <f t="shared" si="8"/>
        <v>300.67875441748527</v>
      </c>
      <c r="K107" s="28">
        <f t="shared" si="9"/>
        <v>7161.112364768481</v>
      </c>
    </row>
    <row r="108" spans="1:11" ht="12.75">
      <c r="A108" s="29">
        <f t="shared" si="10"/>
        <v>6.309573444801934</v>
      </c>
      <c r="B108" s="28">
        <f t="shared" si="0"/>
        <v>52.42667791219229</v>
      </c>
      <c r="C108" s="28">
        <f t="shared" si="1"/>
        <v>1157.8932402495027</v>
      </c>
      <c r="D108" s="28">
        <f t="shared" si="2"/>
        <v>104.85335582438458</v>
      </c>
      <c r="E108" s="28">
        <f t="shared" si="3"/>
        <v>2315.7864804990054</v>
      </c>
      <c r="F108" s="28">
        <f t="shared" si="4"/>
        <v>149.73921020126153</v>
      </c>
      <c r="G108" s="28">
        <f t="shared" si="5"/>
        <v>3307.1334327674153</v>
      </c>
      <c r="H108" s="28">
        <f t="shared" si="6"/>
        <v>202.14793377170307</v>
      </c>
      <c r="I108" s="28">
        <f t="shared" si="7"/>
        <v>4464.63013423601</v>
      </c>
      <c r="J108" s="28">
        <f t="shared" si="8"/>
        <v>299.47842040252306</v>
      </c>
      <c r="K108" s="28">
        <f t="shared" si="9"/>
        <v>6614.266865534831</v>
      </c>
    </row>
    <row r="109" spans="1:11" ht="12.75">
      <c r="A109" s="29">
        <f t="shared" si="10"/>
        <v>10.000000000000004</v>
      </c>
      <c r="B109" s="28">
        <f t="shared" si="0"/>
        <v>52.09705865603885</v>
      </c>
      <c r="C109" s="28">
        <f t="shared" si="1"/>
        <v>1032.885646382579</v>
      </c>
      <c r="D109" s="28">
        <f t="shared" si="2"/>
        <v>104.1941173120777</v>
      </c>
      <c r="E109" s="28">
        <f t="shared" si="3"/>
        <v>2065.771292765158</v>
      </c>
      <c r="F109" s="28">
        <f t="shared" si="4"/>
        <v>148.79776342169998</v>
      </c>
      <c r="G109" s="28">
        <f t="shared" si="5"/>
        <v>2950.0911954899684</v>
      </c>
      <c r="H109" s="28">
        <f t="shared" si="6"/>
        <v>200.87698061929498</v>
      </c>
      <c r="I109" s="28">
        <f t="shared" si="7"/>
        <v>3982.6231139114575</v>
      </c>
      <c r="J109" s="28">
        <f t="shared" si="8"/>
        <v>297.59552684339997</v>
      </c>
      <c r="K109" s="28">
        <f t="shared" si="9"/>
        <v>5900.182390979937</v>
      </c>
    </row>
    <row r="110" spans="1:11" ht="12.75">
      <c r="A110" s="29">
        <f t="shared" si="10"/>
        <v>15.848931924611142</v>
      </c>
      <c r="B110" s="28">
        <f t="shared" si="0"/>
        <v>51.58305372551535</v>
      </c>
      <c r="C110" s="28">
        <f t="shared" si="1"/>
        <v>881.9737320722986</v>
      </c>
      <c r="D110" s="28">
        <f t="shared" si="2"/>
        <v>103.1661074510307</v>
      </c>
      <c r="E110" s="28">
        <f t="shared" si="3"/>
        <v>1763.9474641445972</v>
      </c>
      <c r="F110" s="28">
        <f t="shared" si="4"/>
        <v>147.3296808461637</v>
      </c>
      <c r="G110" s="28">
        <f t="shared" si="5"/>
        <v>2519.0619607818394</v>
      </c>
      <c r="H110" s="28">
        <f t="shared" si="6"/>
        <v>198.89506914232098</v>
      </c>
      <c r="I110" s="28">
        <f t="shared" si="7"/>
        <v>3400.733647055483</v>
      </c>
      <c r="J110" s="28">
        <f t="shared" si="8"/>
        <v>294.6593616923274</v>
      </c>
      <c r="K110" s="28">
        <f t="shared" si="9"/>
        <v>5038.123921563679</v>
      </c>
    </row>
    <row r="111" spans="1:11" ht="12.75">
      <c r="A111" s="29">
        <f t="shared" si="10"/>
        <v>25.118864315095813</v>
      </c>
      <c r="B111" s="28">
        <f t="shared" si="0"/>
        <v>50.78886703300719</v>
      </c>
      <c r="C111" s="28">
        <f t="shared" si="1"/>
        <v>716.1411337784367</v>
      </c>
      <c r="D111" s="28">
        <f t="shared" si="2"/>
        <v>101.57773406601439</v>
      </c>
      <c r="E111" s="28">
        <f t="shared" si="3"/>
        <v>1432.2822675568734</v>
      </c>
      <c r="F111" s="28">
        <f t="shared" si="4"/>
        <v>145.0613531011233</v>
      </c>
      <c r="G111" s="28">
        <f t="shared" si="5"/>
        <v>2045.4167999014255</v>
      </c>
      <c r="H111" s="28">
        <f t="shared" si="6"/>
        <v>195.83282668651643</v>
      </c>
      <c r="I111" s="28">
        <f t="shared" si="7"/>
        <v>2761.312679866924</v>
      </c>
      <c r="J111" s="28">
        <f t="shared" si="8"/>
        <v>290.1227062022466</v>
      </c>
      <c r="K111" s="28">
        <f t="shared" si="9"/>
        <v>4090.833599802851</v>
      </c>
    </row>
    <row r="112" spans="1:11" ht="12.75">
      <c r="A112" s="29">
        <f t="shared" si="10"/>
        <v>39.81071705534975</v>
      </c>
      <c r="B112" s="28">
        <f t="shared" si="0"/>
        <v>49.57906614456911</v>
      </c>
      <c r="C112" s="28">
        <f t="shared" si="1"/>
        <v>551.727191432914</v>
      </c>
      <c r="D112" s="28">
        <f t="shared" si="2"/>
        <v>99.15813228913822</v>
      </c>
      <c r="E112" s="28">
        <f t="shared" si="3"/>
        <v>1103.454382865828</v>
      </c>
      <c r="F112" s="28">
        <f t="shared" si="4"/>
        <v>141.6059628923652</v>
      </c>
      <c r="G112" s="28">
        <f t="shared" si="5"/>
        <v>1575.8235536131858</v>
      </c>
      <c r="H112" s="28">
        <f t="shared" si="6"/>
        <v>191.16804990469302</v>
      </c>
      <c r="I112" s="28">
        <f t="shared" si="7"/>
        <v>2127.361797377801</v>
      </c>
      <c r="J112" s="28">
        <f t="shared" si="8"/>
        <v>283.2119257847304</v>
      </c>
      <c r="K112" s="28">
        <f t="shared" si="9"/>
        <v>3151.6471072263716</v>
      </c>
    </row>
    <row r="113" spans="1:11" ht="12.75">
      <c r="A113" s="29">
        <f t="shared" si="10"/>
        <v>63.095734448019364</v>
      </c>
      <c r="B113" s="28">
        <f t="shared" si="0"/>
        <v>47.775425802685085</v>
      </c>
      <c r="C113" s="28">
        <f t="shared" si="1"/>
        <v>404.5321783088688</v>
      </c>
      <c r="D113" s="28">
        <f t="shared" si="2"/>
        <v>95.55085160537017</v>
      </c>
      <c r="E113" s="28">
        <f t="shared" si="3"/>
        <v>809.0643566177376</v>
      </c>
      <c r="F113" s="28">
        <f t="shared" si="4"/>
        <v>136.4544695871211</v>
      </c>
      <c r="G113" s="28">
        <f t="shared" si="5"/>
        <v>1155.4103996903993</v>
      </c>
      <c r="H113" s="28">
        <f t="shared" si="6"/>
        <v>184.21353394261345</v>
      </c>
      <c r="I113" s="28">
        <f t="shared" si="7"/>
        <v>1559.804039582039</v>
      </c>
      <c r="J113" s="28">
        <f t="shared" si="8"/>
        <v>272.9089391742422</v>
      </c>
      <c r="K113" s="28">
        <f t="shared" si="9"/>
        <v>2310.8207993807987</v>
      </c>
    </row>
    <row r="114" spans="1:11" ht="12.75">
      <c r="A114" s="29">
        <f t="shared" si="10"/>
        <v>100.00000000000007</v>
      </c>
      <c r="B114" s="28">
        <f t="shared" si="0"/>
        <v>45.1710038892713</v>
      </c>
      <c r="C114" s="28">
        <f t="shared" si="1"/>
        <v>284.3146204168567</v>
      </c>
      <c r="D114" s="28">
        <f t="shared" si="2"/>
        <v>90.3420077785426</v>
      </c>
      <c r="E114" s="28">
        <f t="shared" si="3"/>
        <v>568.6292408337134</v>
      </c>
      <c r="F114" s="28">
        <f t="shared" si="4"/>
        <v>129.01581247826115</v>
      </c>
      <c r="G114" s="28">
        <f t="shared" si="5"/>
        <v>812.0492925604743</v>
      </c>
      <c r="H114" s="28">
        <f t="shared" si="6"/>
        <v>174.17134684565255</v>
      </c>
      <c r="I114" s="28">
        <f t="shared" si="7"/>
        <v>1096.2665449566402</v>
      </c>
      <c r="J114" s="28">
        <f t="shared" si="8"/>
        <v>258.0316249565223</v>
      </c>
      <c r="K114" s="28">
        <f t="shared" si="9"/>
        <v>1624.0985851209487</v>
      </c>
    </row>
    <row r="115" spans="1:11" ht="12.75">
      <c r="A115" s="29">
        <f t="shared" si="10"/>
        <v>158.48931924611148</v>
      </c>
      <c r="B115" s="28">
        <f t="shared" si="0"/>
        <v>41.5786648817407</v>
      </c>
      <c r="C115" s="28">
        <f t="shared" si="1"/>
        <v>193.28068974435556</v>
      </c>
      <c r="D115" s="28">
        <f t="shared" si="2"/>
        <v>83.1573297634814</v>
      </c>
      <c r="E115" s="28">
        <f t="shared" si="3"/>
        <v>386.5613794887111</v>
      </c>
      <c r="F115" s="28">
        <f t="shared" si="4"/>
        <v>118.75550175127309</v>
      </c>
      <c r="G115" s="28">
        <f t="shared" si="5"/>
        <v>552.0414220780566</v>
      </c>
      <c r="H115" s="28">
        <f t="shared" si="6"/>
        <v>160.31992736421864</v>
      </c>
      <c r="I115" s="28">
        <f t="shared" si="7"/>
        <v>745.2559198053765</v>
      </c>
      <c r="J115" s="28">
        <f t="shared" si="8"/>
        <v>237.51100350254617</v>
      </c>
      <c r="K115" s="28">
        <f t="shared" si="9"/>
        <v>1104.0828441561132</v>
      </c>
    </row>
    <row r="116" spans="1:11" ht="12.75">
      <c r="A116" s="29">
        <f t="shared" si="10"/>
        <v>251.18864315095823</v>
      </c>
      <c r="B116" s="28">
        <f t="shared" si="0"/>
        <v>36.92459107783171</v>
      </c>
      <c r="C116" s="28">
        <f t="shared" si="1"/>
        <v>128.2159043246462</v>
      </c>
      <c r="D116" s="28">
        <f t="shared" si="2"/>
        <v>73.84918215566341</v>
      </c>
      <c r="E116" s="28">
        <f t="shared" si="3"/>
        <v>256.4318086492924</v>
      </c>
      <c r="F116" s="28">
        <f t="shared" si="4"/>
        <v>105.46270191408098</v>
      </c>
      <c r="G116" s="28">
        <f t="shared" si="5"/>
        <v>366.2056993382018</v>
      </c>
      <c r="H116" s="28">
        <f t="shared" si="6"/>
        <v>142.3746475840093</v>
      </c>
      <c r="I116" s="28">
        <f t="shared" si="7"/>
        <v>494.37769410657245</v>
      </c>
      <c r="J116" s="28">
        <f t="shared" si="8"/>
        <v>210.92540382816196</v>
      </c>
      <c r="K116" s="28">
        <f t="shared" si="9"/>
        <v>732.4113986764036</v>
      </c>
    </row>
    <row r="117" spans="1:11" ht="12.75">
      <c r="A117" s="29">
        <f t="shared" si="10"/>
        <v>398.1071705534976</v>
      </c>
      <c r="B117" s="28">
        <f t="shared" si="0"/>
        <v>31.361027997915215</v>
      </c>
      <c r="C117" s="28">
        <f t="shared" si="1"/>
        <v>83.60843206220197</v>
      </c>
      <c r="D117" s="28">
        <f t="shared" si="2"/>
        <v>62.72205599583043</v>
      </c>
      <c r="E117" s="28">
        <f t="shared" si="3"/>
        <v>167.21686412440394</v>
      </c>
      <c r="F117" s="28">
        <f t="shared" si="4"/>
        <v>89.57225119952497</v>
      </c>
      <c r="G117" s="28">
        <f t="shared" si="5"/>
        <v>238.79942582149465</v>
      </c>
      <c r="H117" s="28">
        <f t="shared" si="6"/>
        <v>120.92253911935869</v>
      </c>
      <c r="I117" s="28">
        <f t="shared" si="7"/>
        <v>322.37922485901777</v>
      </c>
      <c r="J117" s="28">
        <f t="shared" si="8"/>
        <v>179.14450239904994</v>
      </c>
      <c r="K117" s="28">
        <f t="shared" si="9"/>
        <v>477.5988516429893</v>
      </c>
    </row>
    <row r="118" spans="1:11" ht="12.75">
      <c r="A118" s="29">
        <f t="shared" si="10"/>
        <v>630.9573444801939</v>
      </c>
      <c r="B118" s="28">
        <f t="shared" si="0"/>
        <v>25.315616922381913</v>
      </c>
      <c r="C118" s="28">
        <f t="shared" si="1"/>
        <v>53.892293243000765</v>
      </c>
      <c r="D118" s="28">
        <f t="shared" si="2"/>
        <v>50.63123384476383</v>
      </c>
      <c r="E118" s="28">
        <f t="shared" si="3"/>
        <v>107.78458648600153</v>
      </c>
      <c r="F118" s="28">
        <f t="shared" si="4"/>
        <v>72.30556340159765</v>
      </c>
      <c r="G118" s="28">
        <f t="shared" si="5"/>
        <v>153.9252485091186</v>
      </c>
      <c r="H118" s="28">
        <f t="shared" si="6"/>
        <v>97.61251059215682</v>
      </c>
      <c r="I118" s="28">
        <f t="shared" si="7"/>
        <v>207.79908548731012</v>
      </c>
      <c r="J118" s="28">
        <f t="shared" si="8"/>
        <v>144.6111268031953</v>
      </c>
      <c r="K118" s="28">
        <f t="shared" si="9"/>
        <v>307.8504970182372</v>
      </c>
    </row>
    <row r="119" spans="1:11" ht="12.75">
      <c r="A119" s="29">
        <f t="shared" si="10"/>
        <v>1000.0000000000011</v>
      </c>
      <c r="B119" s="28">
        <f t="shared" si="0"/>
        <v>19.391256225788585</v>
      </c>
      <c r="C119" s="28">
        <f t="shared" si="1"/>
        <v>34.473344401401924</v>
      </c>
      <c r="D119" s="28">
        <f t="shared" si="2"/>
        <v>38.78251245157717</v>
      </c>
      <c r="E119" s="28">
        <f t="shared" si="3"/>
        <v>68.94668880280385</v>
      </c>
      <c r="F119" s="28">
        <f t="shared" si="4"/>
        <v>55.384615384615344</v>
      </c>
      <c r="G119" s="28">
        <f t="shared" si="5"/>
        <v>98.46153846153837</v>
      </c>
      <c r="H119" s="28">
        <f t="shared" si="6"/>
        <v>74.7692307692307</v>
      </c>
      <c r="I119" s="28">
        <f t="shared" si="7"/>
        <v>132.9230769230768</v>
      </c>
      <c r="J119" s="28">
        <f t="shared" si="8"/>
        <v>110.76923076923069</v>
      </c>
      <c r="K119" s="28">
        <f t="shared" si="9"/>
        <v>196.92307692307674</v>
      </c>
    </row>
    <row r="120" spans="1:11" ht="12.75">
      <c r="A120" s="29">
        <f t="shared" si="10"/>
        <v>1584.8931924611154</v>
      </c>
      <c r="B120" s="28">
        <f t="shared" si="0"/>
        <v>14.144943331513597</v>
      </c>
      <c r="C120" s="28">
        <f t="shared" si="1"/>
        <v>21.94241142155261</v>
      </c>
      <c r="D120" s="28">
        <f t="shared" si="2"/>
        <v>28.289886663027193</v>
      </c>
      <c r="E120" s="28">
        <f t="shared" si="3"/>
        <v>43.88482284310522</v>
      </c>
      <c r="F120" s="28">
        <f t="shared" si="4"/>
        <v>40.400283350966916</v>
      </c>
      <c r="G120" s="28">
        <f t="shared" si="5"/>
        <v>62.67113399169478</v>
      </c>
      <c r="H120" s="28">
        <f t="shared" si="6"/>
        <v>54.540382523805334</v>
      </c>
      <c r="I120" s="28">
        <f t="shared" si="7"/>
        <v>84.60603088878796</v>
      </c>
      <c r="J120" s="28">
        <f t="shared" si="8"/>
        <v>80.80056670193383</v>
      </c>
      <c r="K120" s="28">
        <f t="shared" si="9"/>
        <v>125.34226798338956</v>
      </c>
    </row>
    <row r="121" spans="1:11" ht="12.75">
      <c r="A121" s="29">
        <f t="shared" si="10"/>
        <v>2511.8864315095834</v>
      </c>
      <c r="B121" s="28">
        <f t="shared" si="0"/>
        <v>9.899921044393404</v>
      </c>
      <c r="C121" s="28">
        <f t="shared" si="1"/>
        <v>13.921941744560863</v>
      </c>
      <c r="D121" s="28">
        <f t="shared" si="2"/>
        <v>19.799842088786807</v>
      </c>
      <c r="E121" s="28">
        <f t="shared" si="3"/>
        <v>27.843883489121726</v>
      </c>
      <c r="F121" s="28">
        <f t="shared" si="4"/>
        <v>28.27580188706883</v>
      </c>
      <c r="G121" s="28">
        <f t="shared" si="5"/>
        <v>39.763354160834794</v>
      </c>
      <c r="H121" s="28">
        <f t="shared" si="6"/>
        <v>38.172332547542915</v>
      </c>
      <c r="I121" s="28">
        <f t="shared" si="7"/>
        <v>53.680528117126975</v>
      </c>
      <c r="J121" s="28">
        <f t="shared" si="8"/>
        <v>56.55160377413766</v>
      </c>
      <c r="K121" s="28">
        <f t="shared" si="9"/>
        <v>79.52670832166959</v>
      </c>
    </row>
    <row r="122" spans="1:11" ht="12.75">
      <c r="A122" s="29">
        <f t="shared" si="10"/>
        <v>3981.071705534978</v>
      </c>
      <c r="B122" s="28">
        <f t="shared" si="0"/>
        <v>6.70889794352357</v>
      </c>
      <c r="C122" s="28">
        <f t="shared" si="1"/>
        <v>8.815172288450299</v>
      </c>
      <c r="D122" s="28">
        <f t="shared" si="2"/>
        <v>13.41779588704714</v>
      </c>
      <c r="E122" s="28">
        <f t="shared" si="3"/>
        <v>17.630344576900598</v>
      </c>
      <c r="F122" s="28">
        <f t="shared" si="4"/>
        <v>19.161715359241978</v>
      </c>
      <c r="G122" s="28">
        <f t="shared" si="5"/>
        <v>25.17758112523133</v>
      </c>
      <c r="H122" s="28">
        <f t="shared" si="6"/>
        <v>25.868315734976665</v>
      </c>
      <c r="I122" s="28">
        <f t="shared" si="7"/>
        <v>33.989734519062296</v>
      </c>
      <c r="J122" s="28">
        <f t="shared" si="8"/>
        <v>38.323430718483955</v>
      </c>
      <c r="K122" s="28">
        <f t="shared" si="9"/>
        <v>50.35516225046266</v>
      </c>
    </row>
    <row r="123" spans="1:11" ht="12.75">
      <c r="A123" s="29">
        <f t="shared" si="10"/>
        <v>6309.573444801941</v>
      </c>
      <c r="B123" s="28">
        <f t="shared" si="0"/>
        <v>4.440462501191628</v>
      </c>
      <c r="C123" s="28">
        <f t="shared" si="1"/>
        <v>5.574418627731907</v>
      </c>
      <c r="D123" s="28">
        <f t="shared" si="2"/>
        <v>8.880925002383256</v>
      </c>
      <c r="E123" s="28">
        <f t="shared" si="3"/>
        <v>11.148837255463814</v>
      </c>
      <c r="F123" s="28">
        <f t="shared" si="4"/>
        <v>12.682690842444583</v>
      </c>
      <c r="G123" s="28">
        <f t="shared" si="5"/>
        <v>15.921455943590447</v>
      </c>
      <c r="H123" s="28">
        <f t="shared" si="6"/>
        <v>17.121632637300184</v>
      </c>
      <c r="I123" s="28">
        <f t="shared" si="7"/>
        <v>21.493965523847102</v>
      </c>
      <c r="J123" s="28">
        <f t="shared" si="8"/>
        <v>25.365381684889165</v>
      </c>
      <c r="K123" s="28">
        <f t="shared" si="9"/>
        <v>31.842911887180893</v>
      </c>
    </row>
    <row r="124" spans="1:11" ht="12.75">
      <c r="A124" s="29">
        <f t="shared" si="10"/>
        <v>10000.000000000015</v>
      </c>
      <c r="B124" s="28">
        <f t="shared" si="0"/>
        <v>2.891134116914451</v>
      </c>
      <c r="C124" s="28">
        <f t="shared" si="1"/>
        <v>3.522183271137241</v>
      </c>
      <c r="D124" s="28">
        <f t="shared" si="2"/>
        <v>5.782268233828902</v>
      </c>
      <c r="E124" s="28">
        <f t="shared" si="3"/>
        <v>7.044366542274482</v>
      </c>
      <c r="F124" s="28">
        <f t="shared" si="4"/>
        <v>8.257554292831001</v>
      </c>
      <c r="G124" s="28">
        <f t="shared" si="5"/>
        <v>10.059934411398833</v>
      </c>
      <c r="H124" s="28">
        <f t="shared" si="6"/>
        <v>11.14769829532185</v>
      </c>
      <c r="I124" s="28">
        <f t="shared" si="7"/>
        <v>13.580911455388424</v>
      </c>
      <c r="J124" s="28">
        <f t="shared" si="8"/>
        <v>16.515108585662002</v>
      </c>
      <c r="K124" s="28">
        <f t="shared" si="9"/>
        <v>20.119868822797667</v>
      </c>
    </row>
    <row r="125" spans="1:11" ht="12.75">
      <c r="A125" s="29">
        <f t="shared" si="10"/>
        <v>15848.931924611159</v>
      </c>
      <c r="B125" s="28">
        <f t="shared" si="0"/>
        <v>1.861659685601488</v>
      </c>
      <c r="C125" s="28">
        <f t="shared" si="1"/>
        <v>2.224327719249036</v>
      </c>
      <c r="D125" s="28">
        <f t="shared" si="2"/>
        <v>3.723319371202976</v>
      </c>
      <c r="E125" s="28">
        <f t="shared" si="3"/>
        <v>4.448655438498072</v>
      </c>
      <c r="F125" s="28">
        <f t="shared" si="4"/>
        <v>5.317206088327538</v>
      </c>
      <c r="G125" s="28">
        <f t="shared" si="5"/>
        <v>6.353045609088</v>
      </c>
      <c r="H125" s="28">
        <f t="shared" si="6"/>
        <v>7.178228219242175</v>
      </c>
      <c r="I125" s="28">
        <f t="shared" si="7"/>
        <v>8.576611572268801</v>
      </c>
      <c r="J125" s="28">
        <f t="shared" si="8"/>
        <v>10.634412176655076</v>
      </c>
      <c r="K125" s="28">
        <f t="shared" si="9"/>
        <v>12.706091218176</v>
      </c>
    </row>
    <row r="126" spans="1:11" ht="12.75">
      <c r="A126" s="29">
        <f t="shared" si="10"/>
        <v>25118.86431509584</v>
      </c>
      <c r="B126" s="28">
        <f t="shared" si="0"/>
        <v>1.190054365388232</v>
      </c>
      <c r="C126" s="28">
        <f t="shared" si="1"/>
        <v>1.4042454352990785</v>
      </c>
      <c r="D126" s="28">
        <f t="shared" si="2"/>
        <v>2.380108730776464</v>
      </c>
      <c r="E126" s="28">
        <f t="shared" si="3"/>
        <v>2.808490870598157</v>
      </c>
      <c r="F126" s="28">
        <f t="shared" si="4"/>
        <v>3.398990892923923</v>
      </c>
      <c r="G126" s="28">
        <f t="shared" si="5"/>
        <v>4.010755798080245</v>
      </c>
      <c r="H126" s="28">
        <f t="shared" si="6"/>
        <v>4.5886377054472955</v>
      </c>
      <c r="I126" s="28">
        <f t="shared" si="7"/>
        <v>5.414520327408331</v>
      </c>
      <c r="J126" s="28">
        <f t="shared" si="8"/>
        <v>6.797981785847846</v>
      </c>
      <c r="K126" s="28">
        <f t="shared" si="9"/>
        <v>8.02151159616049</v>
      </c>
    </row>
    <row r="127" spans="1:11" ht="12.75">
      <c r="A127" s="29">
        <f t="shared" si="10"/>
        <v>39810.71705534979</v>
      </c>
      <c r="B127" s="28">
        <f t="shared" si="0"/>
        <v>0.7571475931774685</v>
      </c>
      <c r="C127" s="28">
        <f t="shared" si="1"/>
        <v>0.8863335746319312</v>
      </c>
      <c r="D127" s="28">
        <f t="shared" si="2"/>
        <v>1.514295186354937</v>
      </c>
      <c r="E127" s="28">
        <f t="shared" si="3"/>
        <v>1.7726671492638624</v>
      </c>
      <c r="F127" s="28">
        <f t="shared" si="4"/>
        <v>2.1625379887329066</v>
      </c>
      <c r="G127" s="28">
        <f t="shared" si="5"/>
        <v>2.5315143878185977</v>
      </c>
      <c r="H127" s="28">
        <f t="shared" si="6"/>
        <v>2.9194262847894237</v>
      </c>
      <c r="I127" s="28">
        <f t="shared" si="7"/>
        <v>3.4175444235551073</v>
      </c>
      <c r="J127" s="28">
        <f t="shared" si="8"/>
        <v>4.325075977465813</v>
      </c>
      <c r="K127" s="28">
        <f t="shared" si="9"/>
        <v>5.0630287756371954</v>
      </c>
    </row>
    <row r="128" spans="1:11" ht="12.75">
      <c r="A128" s="29">
        <f t="shared" si="10"/>
        <v>63095.73444801944</v>
      </c>
      <c r="B128" s="28">
        <f t="shared" si="0"/>
        <v>0.48025979848526246</v>
      </c>
      <c r="C128" s="28">
        <f t="shared" si="1"/>
        <v>0.5593639971408688</v>
      </c>
      <c r="D128" s="28">
        <f t="shared" si="2"/>
        <v>0.9605195969705249</v>
      </c>
      <c r="E128" s="28">
        <f t="shared" si="3"/>
        <v>1.1187279942817376</v>
      </c>
      <c r="F128" s="28">
        <f t="shared" si="4"/>
        <v>1.371700931290099</v>
      </c>
      <c r="G128" s="28">
        <f t="shared" si="5"/>
        <v>1.5976355260804265</v>
      </c>
      <c r="H128" s="28">
        <f t="shared" si="6"/>
        <v>1.8517962572416333</v>
      </c>
      <c r="I128" s="28">
        <f t="shared" si="7"/>
        <v>2.156807960208576</v>
      </c>
      <c r="J128" s="28">
        <f t="shared" si="8"/>
        <v>2.743401862580198</v>
      </c>
      <c r="K128" s="28">
        <f t="shared" si="9"/>
        <v>3.195271052160853</v>
      </c>
    </row>
    <row r="129" spans="1:11" ht="12.75">
      <c r="A129" s="29">
        <f t="shared" si="10"/>
        <v>100000.00000000019</v>
      </c>
      <c r="B129" s="28">
        <f t="shared" si="0"/>
        <v>0.3040401824450646</v>
      </c>
      <c r="C129" s="28">
        <f t="shared" si="1"/>
        <v>0.3529847306904804</v>
      </c>
      <c r="D129" s="28">
        <f t="shared" si="2"/>
        <v>0.6080803648901292</v>
      </c>
      <c r="E129" s="28">
        <f t="shared" si="3"/>
        <v>0.7059694613809608</v>
      </c>
      <c r="F129" s="28">
        <f t="shared" si="4"/>
        <v>0.8683887402711776</v>
      </c>
      <c r="G129" s="28">
        <f t="shared" si="5"/>
        <v>1.008182415739249</v>
      </c>
      <c r="H129" s="28">
        <f t="shared" si="6"/>
        <v>1.1723247993660897</v>
      </c>
      <c r="I129" s="28">
        <f t="shared" si="7"/>
        <v>1.3610462612479861</v>
      </c>
      <c r="J129" s="28">
        <f t="shared" si="8"/>
        <v>1.7367774805423553</v>
      </c>
      <c r="K129" s="28">
        <f t="shared" si="9"/>
        <v>2.016364831478498</v>
      </c>
    </row>
    <row r="130" ht="12.75">
      <c r="A130" s="29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PRRC</dc:creator>
  <cp:keywords/>
  <dc:description/>
  <cp:lastModifiedBy>PRRC</cp:lastModifiedBy>
  <dcterms:created xsi:type="dcterms:W3CDTF">2005-08-09T16:24:20Z</dcterms:created>
  <dcterms:modified xsi:type="dcterms:W3CDTF">2005-08-09T16:24:27Z</dcterms:modified>
  <cp:category/>
  <cp:version/>
  <cp:contentType/>
  <cp:contentStatus/>
</cp:coreProperties>
</file>